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95" windowWidth="9660" windowHeight="6405" tabRatio="751" firstSheet="1" activeTab="1"/>
  </bookViews>
  <sheets>
    <sheet name="00000" sheetId="1" state="veryHidden" r:id="rId1"/>
    <sheet name="Profit &amp; loss" sheetId="2" r:id="rId2"/>
    <sheet name="Balance sheet" sheetId="3" r:id="rId3"/>
    <sheet name="Equity" sheetId="4" r:id="rId4"/>
    <sheet name="Cashflow" sheetId="5" r:id="rId5"/>
  </sheets>
  <definedNames>
    <definedName name="_xlnm.Print_Area" localSheetId="1">'Profit &amp; loss'!$A$1:$I$51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<sst xmlns="http://schemas.openxmlformats.org/spreadsheetml/2006/main" count="211" uniqueCount="167">
  <si>
    <t>Share capital</t>
  </si>
  <si>
    <t>Revenue</t>
  </si>
  <si>
    <t>Other operating income</t>
  </si>
  <si>
    <t>Profit from operations</t>
  </si>
  <si>
    <t>Profit before tax</t>
  </si>
  <si>
    <t>PMB Technology Berhad</t>
  </si>
  <si>
    <t>Share premium</t>
  </si>
  <si>
    <t>Total</t>
  </si>
  <si>
    <t>RM'000</t>
  </si>
  <si>
    <t>Operating expenses</t>
  </si>
  <si>
    <t>Current assets</t>
  </si>
  <si>
    <t>Taxation</t>
  </si>
  <si>
    <t>CONDENSED CONSOLIDATED BALANCE SHEETS</t>
  </si>
  <si>
    <t>Current Liabilities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</si>
  <si>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</si>
  <si>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</si>
  <si>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</si>
  <si>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Amortisation of goodwill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</si>
  <si>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</si>
  <si>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</si>
  <si>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</si>
  <si>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</si>
  <si>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</si>
  <si>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</si>
  <si>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CONDENSED CONSOLIDATED INCOME STATEMENTS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</si>
  <si>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</si>
  <si>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</si>
  <si>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</si>
  <si>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</si>
  <si>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</si>
  <si>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</si>
  <si>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</si>
  <si>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</si>
  <si>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</si>
  <si>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</si>
  <si>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</si>
  <si>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</si>
  <si>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</si>
  <si>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</si>
  <si>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</si>
  <si>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</si>
  <si>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</si>
  <si>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</si>
  <si>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</si>
  <si>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</si>
  <si>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>FINANCIAL</t>
  </si>
  <si>
    <t>YEAR END</t>
  </si>
  <si>
    <t>FOR THE</t>
  </si>
  <si>
    <t>Deferred taxation</t>
  </si>
  <si>
    <t>Finance costs</t>
  </si>
  <si>
    <t>Basic earning per share</t>
  </si>
  <si>
    <t>Property, plant and equipment</t>
  </si>
  <si>
    <t>Goodwill</t>
  </si>
  <si>
    <t>Retained profit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</si>
  <si>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</si>
  <si>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</si>
  <si>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</si>
  <si>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</si>
  <si>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</si>
  <si>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</si>
  <si>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</si>
  <si>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>Term loan</t>
  </si>
  <si>
    <t xml:space="preserve">(The Condensed Consolidated Income Statements should be read in conjunction with the Annual </t>
  </si>
  <si>
    <t>(based on 80,000,000 ordinary shares</t>
  </si>
  <si>
    <t>of RM0.50 each)</t>
  </si>
  <si>
    <t xml:space="preserve">      -   Final dividend paid for the </t>
  </si>
  <si>
    <t xml:space="preserve">           Inventories &amp; amount due from customers</t>
  </si>
  <si>
    <t xml:space="preserve">      Operating profit before working capital changes</t>
  </si>
  <si>
    <t xml:space="preserve">          financial year ended 31 Dec 2004</t>
  </si>
  <si>
    <t xml:space="preserve">      Proceeds from term loan</t>
  </si>
  <si>
    <t xml:space="preserve">      Net cash used in investing activities</t>
  </si>
  <si>
    <t xml:space="preserve">      Dividend</t>
  </si>
  <si>
    <t>Investment properties</t>
  </si>
  <si>
    <t>Financial Statements for the year ended 31 December 2005)</t>
  </si>
  <si>
    <t>Statements for the year ended 31 December 2005)</t>
  </si>
  <si>
    <t xml:space="preserve">      Fixed deposit pledged</t>
  </si>
  <si>
    <t>Fixed deposit placed with licensed banks</t>
  </si>
  <si>
    <t>31-DEC-05</t>
  </si>
  <si>
    <t>At 1 January 2006 (restated)</t>
  </si>
  <si>
    <t>Capital</t>
  </si>
  <si>
    <t>Premium</t>
  </si>
  <si>
    <t>Profits</t>
  </si>
  <si>
    <t>Equity</t>
  </si>
  <si>
    <t xml:space="preserve">Share </t>
  </si>
  <si>
    <t>Share</t>
  </si>
  <si>
    <t xml:space="preserve">Retained </t>
  </si>
  <si>
    <t>Minority</t>
  </si>
  <si>
    <t xml:space="preserve">Total </t>
  </si>
  <si>
    <t>Distributable</t>
  </si>
  <si>
    <t>Non-Distributable</t>
  </si>
  <si>
    <t>&lt;----------   Attributable to Equity Holders of the Parent   -----------&gt;</t>
  </si>
  <si>
    <t>Note</t>
  </si>
  <si>
    <t xml:space="preserve">             INDIVIDUAL QUARTER</t>
  </si>
  <si>
    <t xml:space="preserve">Share of loss in </t>
  </si>
  <si>
    <t xml:space="preserve">  associated company</t>
  </si>
  <si>
    <t xml:space="preserve">- based on 80,000,000 ordinary </t>
  </si>
  <si>
    <t xml:space="preserve">  shares of RM0.50 each (sen)</t>
  </si>
  <si>
    <t>Exceptional gain</t>
  </si>
  <si>
    <t>A1(a)</t>
  </si>
  <si>
    <t>B5</t>
  </si>
  <si>
    <t>B13</t>
  </si>
  <si>
    <t xml:space="preserve">      Acquisition of an associate</t>
  </si>
  <si>
    <t xml:space="preserve">      Repayment of  bank borrowings</t>
  </si>
  <si>
    <t xml:space="preserve">      Repayment of hire purchase creditors</t>
  </si>
  <si>
    <t xml:space="preserve">          financial year ended 31 Dec 2005</t>
  </si>
  <si>
    <t xml:space="preserve">      Proceeds from other investment</t>
  </si>
  <si>
    <t xml:space="preserve">          Net gain on diposal of property, plant and equipment</t>
  </si>
  <si>
    <t xml:space="preserve">      Proceeds from disposal of property, plant and equipment</t>
  </si>
  <si>
    <t xml:space="preserve">      Dividends paid</t>
  </si>
  <si>
    <t xml:space="preserve">      Proceeds from bank borrowings</t>
  </si>
  <si>
    <t>Profit for the period</t>
  </si>
  <si>
    <t>Attributable to :</t>
  </si>
  <si>
    <t xml:space="preserve">  Equity holders of the parent</t>
  </si>
  <si>
    <t xml:space="preserve">  Minority interests</t>
  </si>
  <si>
    <t xml:space="preserve">  attributable to equity holders</t>
  </si>
  <si>
    <t xml:space="preserve">  of the parent</t>
  </si>
  <si>
    <t>Net assets per share (sen)</t>
  </si>
  <si>
    <t>A1(c)</t>
  </si>
  <si>
    <t>B9</t>
  </si>
  <si>
    <t>A1(b)</t>
  </si>
  <si>
    <t>Interests</t>
  </si>
  <si>
    <t>At 1 January 2006</t>
  </si>
  <si>
    <t>Effect of adopting FRS 3</t>
  </si>
  <si>
    <t>At 1 January 2005</t>
  </si>
  <si>
    <t>At 1 January 2005 (restated)</t>
  </si>
  <si>
    <t>(The Condensed Consolidated Statements of Changes in Equity should be read in conjunction with the Annual Financial Statements</t>
  </si>
  <si>
    <t xml:space="preserve"> for the year ended 31 December 2005)</t>
  </si>
  <si>
    <t>(restated)</t>
  </si>
  <si>
    <t>PRECEDING</t>
  </si>
  <si>
    <t>Investment in associate</t>
  </si>
  <si>
    <t xml:space="preserve">          Impairment loss</t>
  </si>
  <si>
    <t>NET INCREASE IN CASH AND CASH EQUIVALENTS</t>
  </si>
  <si>
    <t>Liability attributable to non-current asset held for sale</t>
  </si>
  <si>
    <t>Non-current asset held for sale</t>
  </si>
  <si>
    <t>A1(d)</t>
  </si>
  <si>
    <t>ASSETS</t>
  </si>
  <si>
    <t>Non-current assets</t>
  </si>
  <si>
    <t>Inventories and amount due from contract customers</t>
  </si>
  <si>
    <t>Trade receivables</t>
  </si>
  <si>
    <t>Other receivables, deposits and prepayments</t>
  </si>
  <si>
    <t>Amount due from related companies</t>
  </si>
  <si>
    <t>Tax Recoverable</t>
  </si>
  <si>
    <t>Cash and bank balances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</si>
  <si>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</si>
  <si>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</si>
  <si>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</si>
  <si>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</si>
  <si>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</si>
  <si>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Trade payables</t>
  </si>
  <si>
    <t>Other payables and accruals</t>
  </si>
  <si>
    <t xml:space="preserve">Hire purchase &amp; finance lease liabilities </t>
  </si>
  <si>
    <t>Overdraft &amp; short term borrowings</t>
  </si>
  <si>
    <t>Amount due to related companies</t>
  </si>
  <si>
    <t>Taxations</t>
  </si>
  <si>
    <t>Total liabilities</t>
  </si>
  <si>
    <t>TOTAL EQUITY AND LIABILITIES</t>
  </si>
  <si>
    <t>9 MONTHS ENDED</t>
  </si>
  <si>
    <t>30-SEP-06</t>
  </si>
  <si>
    <t>30-SEP-05</t>
  </si>
  <si>
    <t>30 SEP 2006</t>
  </si>
  <si>
    <t>30 SEP 2005</t>
  </si>
  <si>
    <t>At 30 September 2006</t>
  </si>
  <si>
    <t>At 30 September 2005</t>
  </si>
  <si>
    <t xml:space="preserve">          Net loss on diposal of property, plant and equipment</t>
  </si>
  <si>
    <t xml:space="preserve">      Net cash (used in) / generated from operating activities</t>
  </si>
  <si>
    <t xml:space="preserve">     Net cash generated from financing activities</t>
  </si>
  <si>
    <t xml:space="preserve">      Cash (used in) / generated from operations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</si>
</sst>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  <numFmt numFmtId="192" formatCode="_(* #,##0.0_);_(* \(#,##0.0\);_(* &quot;-&quot;??_);_(@_)"/>
  </numFmts>
  <fonts count="17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7" fillId="0" borderId="5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6" fillId="0" borderId="0" xfId="15" applyFont="1" applyFill="1" applyAlignment="1">
      <alignment/>
    </xf>
    <xf numFmtId="37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15" applyNumberFormat="1" applyFont="1" applyFill="1" applyAlignment="1">
      <alignment/>
    </xf>
    <xf numFmtId="171" fontId="6" fillId="0" borderId="0" xfId="15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7" fontId="13" fillId="0" borderId="0" xfId="15" applyNumberFormat="1" applyFont="1" applyAlignment="1">
      <alignment/>
    </xf>
    <xf numFmtId="171" fontId="13" fillId="0" borderId="0" xfId="15" applyFont="1" applyAlignment="1">
      <alignment/>
    </xf>
    <xf numFmtId="172" fontId="13" fillId="0" borderId="0" xfId="15" applyNumberFormat="1" applyFont="1" applyAlignment="1">
      <alignment/>
    </xf>
    <xf numFmtId="171" fontId="13" fillId="0" borderId="0" xfId="15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/>
    </xf>
    <xf numFmtId="172" fontId="13" fillId="0" borderId="0" xfId="15" applyNumberFormat="1" applyFont="1" applyBorder="1" applyAlignment="1">
      <alignment/>
    </xf>
    <xf numFmtId="0" fontId="13" fillId="0" borderId="4" xfId="0" applyFont="1" applyBorder="1" applyAlignment="1">
      <alignment/>
    </xf>
    <xf numFmtId="172" fontId="13" fillId="0" borderId="4" xfId="15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Fill="1" applyAlignment="1" quotePrefix="1">
      <alignment horizontal="center"/>
    </xf>
    <xf numFmtId="0" fontId="14" fillId="0" borderId="0" xfId="0" applyFont="1" applyBorder="1" applyAlignment="1">
      <alignment/>
    </xf>
    <xf numFmtId="172" fontId="13" fillId="0" borderId="0" xfId="15" applyNumberFormat="1" applyFont="1" applyFill="1" applyAlignment="1">
      <alignment/>
    </xf>
    <xf numFmtId="173" fontId="13" fillId="0" borderId="0" xfId="15" applyNumberFormat="1" applyFont="1" applyFill="1" applyAlignment="1">
      <alignment/>
    </xf>
    <xf numFmtId="37" fontId="13" fillId="0" borderId="0" xfId="15" applyNumberFormat="1" applyFont="1" applyAlignment="1">
      <alignment/>
    </xf>
    <xf numFmtId="172" fontId="13" fillId="0" borderId="7" xfId="15" applyNumberFormat="1" applyFont="1" applyFill="1" applyBorder="1" applyAlignment="1">
      <alignment/>
    </xf>
    <xf numFmtId="171" fontId="13" fillId="0" borderId="0" xfId="15" applyFont="1" applyFill="1" applyAlignment="1">
      <alignment/>
    </xf>
    <xf numFmtId="37" fontId="13" fillId="0" borderId="0" xfId="15" applyNumberFormat="1" applyFont="1" applyBorder="1" applyAlignment="1">
      <alignment/>
    </xf>
    <xf numFmtId="171" fontId="13" fillId="0" borderId="0" xfId="15" applyFont="1" applyFill="1" applyBorder="1" applyAlignment="1">
      <alignment/>
    </xf>
    <xf numFmtId="37" fontId="13" fillId="0" borderId="0" xfId="15" applyNumberFormat="1" applyFont="1" applyFill="1" applyBorder="1" applyAlignment="1">
      <alignment/>
    </xf>
    <xf numFmtId="37" fontId="13" fillId="0" borderId="0" xfId="15" applyNumberFormat="1" applyFont="1" applyFill="1" applyAlignment="1">
      <alignment/>
    </xf>
    <xf numFmtId="171" fontId="13" fillId="0" borderId="7" xfId="15" applyFont="1" applyBorder="1" applyAlignment="1">
      <alignment/>
    </xf>
    <xf numFmtId="37" fontId="13" fillId="0" borderId="7" xfId="15" applyNumberFormat="1" applyFont="1" applyBorder="1" applyAlignment="1">
      <alignment/>
    </xf>
    <xf numFmtId="172" fontId="13" fillId="0" borderId="0" xfId="15" applyNumberFormat="1" applyFont="1" applyFill="1" applyBorder="1" applyAlignment="1">
      <alignment/>
    </xf>
    <xf numFmtId="173" fontId="13" fillId="0" borderId="7" xfId="15" applyNumberFormat="1" applyFont="1" applyFill="1" applyBorder="1" applyAlignment="1">
      <alignment/>
    </xf>
    <xf numFmtId="172" fontId="13" fillId="0" borderId="8" xfId="15" applyNumberFormat="1" applyFont="1" applyBorder="1" applyAlignment="1">
      <alignment/>
    </xf>
    <xf numFmtId="172" fontId="13" fillId="0" borderId="8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 quotePrefix="1">
      <alignment/>
    </xf>
    <xf numFmtId="0" fontId="15" fillId="0" borderId="0" xfId="0" applyFont="1" applyAlignment="1">
      <alignment/>
    </xf>
    <xf numFmtId="172" fontId="13" fillId="0" borderId="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72" fontId="7" fillId="0" borderId="0" xfId="15" applyNumberFormat="1" applyFont="1" applyBorder="1" applyAlignment="1">
      <alignment horizontal="center"/>
    </xf>
    <xf numFmtId="172" fontId="7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72" fontId="6" fillId="0" borderId="5" xfId="15" applyNumberFormat="1" applyFont="1" applyFill="1" applyBorder="1" applyAlignment="1">
      <alignment/>
    </xf>
    <xf numFmtId="172" fontId="6" fillId="0" borderId="4" xfId="15" applyNumberFormat="1" applyFont="1" applyFill="1" applyBorder="1" applyAlignment="1">
      <alignment/>
    </xf>
    <xf numFmtId="172" fontId="6" fillId="0" borderId="9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172" fontId="6" fillId="0" borderId="9" xfId="0" applyNumberFormat="1" applyFont="1" applyFill="1" applyBorder="1" applyAlignment="1">
      <alignment/>
    </xf>
    <xf numFmtId="172" fontId="6" fillId="0" borderId="7" xfId="15" applyNumberFormat="1" applyFont="1" applyFill="1" applyBorder="1" applyAlignment="1">
      <alignment/>
    </xf>
    <xf numFmtId="173" fontId="6" fillId="0" borderId="7" xfId="15" applyNumberFormat="1" applyFont="1" applyFill="1" applyBorder="1" applyAlignment="1">
      <alignment/>
    </xf>
    <xf numFmtId="37" fontId="6" fillId="0" borderId="7" xfId="15" applyNumberFormat="1" applyFont="1" applyFill="1" applyBorder="1" applyAlignment="1">
      <alignment/>
    </xf>
    <xf numFmtId="172" fontId="6" fillId="2" borderId="0" xfId="15" applyNumberFormat="1" applyFont="1" applyFill="1" applyBorder="1" applyAlignment="1">
      <alignment/>
    </xf>
    <xf numFmtId="37" fontId="6" fillId="2" borderId="0" xfId="15" applyNumberFormat="1" applyFont="1" applyFill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75" zoomScaleNormal="75" workbookViewId="0" topLeftCell="A37">
      <selection activeCell="G31" sqref="G31"/>
    </sheetView>
  </sheetViews>
  <sheetFormatPr defaultColWidth="9.140625" defaultRowHeight="12.75"/>
  <cols>
    <col min="1" max="1" width="31.140625" style="3" customWidth="1"/>
    <col min="2" max="2" width="7.7109375" style="3" customWidth="1"/>
    <col min="3" max="3" width="17.7109375" style="3" customWidth="1"/>
    <col min="4" max="4" width="1.8515625" style="3" customWidth="1"/>
    <col min="5" max="5" width="20.140625" style="2" customWidth="1"/>
    <col min="6" max="6" width="1.7109375" style="2" customWidth="1"/>
    <col min="7" max="7" width="18.00390625" style="2" customWidth="1"/>
    <col min="8" max="8" width="1.421875" style="2" customWidth="1"/>
    <col min="9" max="9" width="19.140625" style="2" customWidth="1"/>
    <col min="10" max="10" width="17.00390625" style="3" customWidth="1"/>
    <col min="11" max="11" width="3.421875" style="3" customWidth="1"/>
    <col min="12" max="12" width="14.421875" style="3" customWidth="1"/>
    <col min="13" max="13" width="9.140625" style="3" customWidth="1"/>
    <col min="14" max="14" width="9.421875" style="3" bestFit="1" customWidth="1"/>
    <col min="15" max="15" width="9.140625" style="3" customWidth="1"/>
    <col min="16" max="16" width="10.28125" style="3" bestFit="1" customWidth="1"/>
    <col min="17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35</v>
      </c>
      <c r="B2" s="9"/>
    </row>
    <row r="3" spans="1:2" ht="15.75">
      <c r="A3" s="7"/>
      <c r="B3" s="7"/>
    </row>
    <row r="4" spans="1:2" ht="15.75">
      <c r="A4" s="4" t="s">
        <v>24</v>
      </c>
      <c r="B4" s="4"/>
    </row>
    <row r="5" spans="1:2" ht="15.75">
      <c r="A5" s="4"/>
      <c r="B5" s="4"/>
    </row>
    <row r="6" spans="1:2" ht="16.5" thickBot="1">
      <c r="A6" s="4"/>
      <c r="B6" s="4"/>
    </row>
    <row r="7" spans="1:9" ht="16.5" thickBot="1">
      <c r="A7" s="3" t="s">
        <v>37</v>
      </c>
      <c r="C7" s="12" t="s">
        <v>92</v>
      </c>
      <c r="D7" s="11"/>
      <c r="E7" s="41"/>
      <c r="F7" s="1"/>
      <c r="G7" s="42" t="s">
        <v>41</v>
      </c>
      <c r="H7" s="43"/>
      <c r="I7" s="41"/>
    </row>
    <row r="8" spans="3:9" s="61" customFormat="1" ht="15">
      <c r="C8" s="62" t="s">
        <v>38</v>
      </c>
      <c r="D8" s="62"/>
      <c r="E8" s="63" t="s">
        <v>42</v>
      </c>
      <c r="F8" s="63"/>
      <c r="G8" s="63" t="s">
        <v>38</v>
      </c>
      <c r="H8" s="63"/>
      <c r="I8" s="63" t="s">
        <v>40</v>
      </c>
    </row>
    <row r="9" spans="3:9" s="61" customFormat="1" ht="15">
      <c r="C9" s="62" t="s">
        <v>36</v>
      </c>
      <c r="D9" s="62"/>
      <c r="E9" s="63" t="s">
        <v>36</v>
      </c>
      <c r="F9" s="63"/>
      <c r="G9" s="63" t="s">
        <v>39</v>
      </c>
      <c r="H9" s="63"/>
      <c r="I9" s="63" t="s">
        <v>39</v>
      </c>
    </row>
    <row r="10" spans="3:17" s="61" customFormat="1" ht="15">
      <c r="C10" s="64" t="s">
        <v>159</v>
      </c>
      <c r="D10" s="62"/>
      <c r="E10" s="64" t="s">
        <v>160</v>
      </c>
      <c r="F10" s="63"/>
      <c r="G10" s="64" t="str">
        <f>+C10</f>
        <v>30 SEP 2006</v>
      </c>
      <c r="H10" s="63"/>
      <c r="I10" s="64" t="str">
        <f>+E10</f>
        <v>30 SEP 2005</v>
      </c>
      <c r="L10" s="65"/>
      <c r="M10" s="65"/>
      <c r="N10" s="65"/>
      <c r="O10" s="65"/>
      <c r="P10" s="65"/>
      <c r="Q10" s="65"/>
    </row>
    <row r="11" spans="2:17" s="61" customFormat="1" ht="15">
      <c r="B11" s="83" t="s">
        <v>91</v>
      </c>
      <c r="C11" s="62" t="s">
        <v>8</v>
      </c>
      <c r="D11" s="62"/>
      <c r="E11" s="63" t="s">
        <v>8</v>
      </c>
      <c r="F11" s="63"/>
      <c r="G11" s="63" t="s">
        <v>8</v>
      </c>
      <c r="H11" s="63"/>
      <c r="I11" s="63" t="s">
        <v>8</v>
      </c>
      <c r="L11" s="65"/>
      <c r="M11" s="65"/>
      <c r="N11" s="65"/>
      <c r="O11" s="65"/>
      <c r="P11" s="65"/>
      <c r="Q11" s="65"/>
    </row>
    <row r="12" spans="2:17" s="61" customFormat="1" ht="15.75">
      <c r="B12" s="83"/>
      <c r="C12" s="62"/>
      <c r="D12" s="62"/>
      <c r="E12" s="17" t="s">
        <v>127</v>
      </c>
      <c r="F12" s="63"/>
      <c r="G12" s="63"/>
      <c r="H12" s="63"/>
      <c r="I12" s="17" t="s">
        <v>127</v>
      </c>
      <c r="L12" s="65"/>
      <c r="M12" s="65"/>
      <c r="N12" s="65"/>
      <c r="O12" s="65"/>
      <c r="P12" s="65"/>
      <c r="Q12" s="65"/>
    </row>
    <row r="13" spans="12:17" ht="15.75">
      <c r="L13" s="37"/>
      <c r="M13" s="37"/>
      <c r="N13" s="37"/>
      <c r="O13" s="37"/>
      <c r="P13" s="37"/>
      <c r="Q13" s="37"/>
    </row>
    <row r="14" spans="1:17" s="46" customFormat="1" ht="16.5">
      <c r="A14" s="46" t="s">
        <v>1</v>
      </c>
      <c r="C14" s="77">
        <v>79988</v>
      </c>
      <c r="D14" s="53"/>
      <c r="E14" s="13">
        <v>46502</v>
      </c>
      <c r="F14" s="77"/>
      <c r="G14" s="77">
        <v>202492</v>
      </c>
      <c r="H14" s="77"/>
      <c r="I14" s="13">
        <v>139341</v>
      </c>
      <c r="L14" s="52"/>
      <c r="M14" s="52"/>
      <c r="N14" s="84"/>
      <c r="O14" s="52"/>
      <c r="P14" s="84"/>
      <c r="Q14" s="52"/>
    </row>
    <row r="15" spans="3:17" s="46" customFormat="1" ht="16.5">
      <c r="C15" s="49"/>
      <c r="D15" s="49"/>
      <c r="E15" s="6"/>
      <c r="F15" s="66"/>
      <c r="G15" s="49"/>
      <c r="H15" s="66"/>
      <c r="I15" s="13"/>
      <c r="L15" s="52"/>
      <c r="M15" s="52"/>
      <c r="N15" s="84"/>
      <c r="O15" s="52"/>
      <c r="P15" s="84"/>
      <c r="Q15" s="52"/>
    </row>
    <row r="16" spans="1:17" s="46" customFormat="1" ht="16.5">
      <c r="A16" s="46" t="s">
        <v>9</v>
      </c>
      <c r="C16" s="67">
        <v>-77024</v>
      </c>
      <c r="D16" s="49"/>
      <c r="E16" s="38">
        <v>-45125</v>
      </c>
      <c r="F16" s="66"/>
      <c r="G16" s="67">
        <v>-194343</v>
      </c>
      <c r="H16" s="66"/>
      <c r="I16" s="30">
        <v>-134966</v>
      </c>
      <c r="L16" s="52"/>
      <c r="M16" s="52"/>
      <c r="N16" s="84"/>
      <c r="O16" s="52"/>
      <c r="P16" s="84"/>
      <c r="Q16" s="52"/>
    </row>
    <row r="17" spans="3:17" s="46" customFormat="1" ht="16.5">
      <c r="C17" s="49"/>
      <c r="D17" s="49"/>
      <c r="E17" s="6"/>
      <c r="F17" s="66"/>
      <c r="G17" s="49"/>
      <c r="H17" s="66"/>
      <c r="I17" s="13"/>
      <c r="L17" s="52"/>
      <c r="M17" s="52"/>
      <c r="N17" s="84"/>
      <c r="O17" s="52"/>
      <c r="P17" s="84"/>
      <c r="Q17" s="52"/>
    </row>
    <row r="18" spans="1:17" s="46" customFormat="1" ht="17.25" thickBot="1">
      <c r="A18" s="46" t="s">
        <v>2</v>
      </c>
      <c r="C18" s="69">
        <v>181</v>
      </c>
      <c r="D18" s="49"/>
      <c r="E18" s="98">
        <v>147</v>
      </c>
      <c r="F18" s="66"/>
      <c r="G18" s="69">
        <v>436</v>
      </c>
      <c r="H18" s="66"/>
      <c r="I18" s="98">
        <v>626</v>
      </c>
      <c r="L18" s="84"/>
      <c r="M18" s="52"/>
      <c r="N18" s="84"/>
      <c r="O18" s="52"/>
      <c r="P18" s="84"/>
      <c r="Q18" s="52"/>
    </row>
    <row r="19" spans="3:17" s="46" customFormat="1" ht="16.5">
      <c r="C19" s="49"/>
      <c r="D19" s="49"/>
      <c r="E19" s="66"/>
      <c r="F19" s="66"/>
      <c r="G19" s="66"/>
      <c r="H19" s="66"/>
      <c r="I19" s="70"/>
      <c r="L19" s="52"/>
      <c r="M19" s="52"/>
      <c r="N19" s="84"/>
      <c r="O19" s="52"/>
      <c r="P19" s="84"/>
      <c r="Q19" s="52"/>
    </row>
    <row r="20" spans="1:17" s="46" customFormat="1" ht="16.5">
      <c r="A20" s="46" t="s">
        <v>3</v>
      </c>
      <c r="C20" s="68">
        <f>SUM(C14:C18)</f>
        <v>3145</v>
      </c>
      <c r="D20" s="49"/>
      <c r="E20" s="66">
        <f>E14+E16+E18</f>
        <v>1524</v>
      </c>
      <c r="F20" s="66"/>
      <c r="G20" s="66">
        <f>+G14+G16+G18</f>
        <v>8585</v>
      </c>
      <c r="H20" s="66"/>
      <c r="I20" s="66">
        <f>I14+I16+I18</f>
        <v>5001</v>
      </c>
      <c r="L20" s="52"/>
      <c r="M20" s="52"/>
      <c r="N20" s="84"/>
      <c r="O20" s="52"/>
      <c r="P20" s="84"/>
      <c r="Q20" s="52"/>
    </row>
    <row r="21" spans="3:17" s="46" customFormat="1" ht="16.5">
      <c r="C21" s="49"/>
      <c r="D21" s="49"/>
      <c r="E21" s="66"/>
      <c r="F21" s="66"/>
      <c r="G21" s="66"/>
      <c r="H21" s="66"/>
      <c r="I21" s="70"/>
      <c r="L21" s="52"/>
      <c r="M21" s="52"/>
      <c r="N21" s="84"/>
      <c r="O21" s="52"/>
      <c r="P21" s="84"/>
      <c r="Q21" s="52"/>
    </row>
    <row r="22" spans="1:17" s="46" customFormat="1" ht="16.5">
      <c r="A22" s="46" t="s">
        <v>97</v>
      </c>
      <c r="B22" s="46" t="s">
        <v>98</v>
      </c>
      <c r="C22" s="66">
        <v>0</v>
      </c>
      <c r="D22" s="49"/>
      <c r="E22" s="49">
        <v>0</v>
      </c>
      <c r="F22" s="66"/>
      <c r="G22" s="66">
        <v>0</v>
      </c>
      <c r="H22" s="66"/>
      <c r="I22" s="49">
        <v>0</v>
      </c>
      <c r="L22" s="52"/>
      <c r="M22" s="52"/>
      <c r="N22" s="84"/>
      <c r="O22" s="52"/>
      <c r="P22" s="84"/>
      <c r="Q22" s="52"/>
    </row>
    <row r="23" spans="3:17" s="46" customFormat="1" ht="16.5">
      <c r="C23" s="49"/>
      <c r="D23" s="49"/>
      <c r="E23" s="49"/>
      <c r="F23" s="66"/>
      <c r="G23" s="49"/>
      <c r="H23" s="66"/>
      <c r="I23" s="49"/>
      <c r="L23" s="52"/>
      <c r="M23" s="52"/>
      <c r="N23" s="84"/>
      <c r="O23" s="52"/>
      <c r="P23" s="84"/>
      <c r="Q23" s="52"/>
    </row>
    <row r="24" spans="1:17" s="46" customFormat="1" ht="16.5">
      <c r="A24" s="46" t="s">
        <v>49</v>
      </c>
      <c r="C24" s="67">
        <v>-770</v>
      </c>
      <c r="D24" s="71"/>
      <c r="E24" s="38">
        <v>-432</v>
      </c>
      <c r="F24" s="72"/>
      <c r="G24" s="67">
        <v>-1749</v>
      </c>
      <c r="H24" s="73"/>
      <c r="I24" s="31">
        <v>-1057</v>
      </c>
      <c r="J24" s="52"/>
      <c r="L24" s="52"/>
      <c r="M24" s="52"/>
      <c r="N24" s="84"/>
      <c r="O24" s="52"/>
      <c r="P24" s="84"/>
      <c r="Q24" s="52"/>
    </row>
    <row r="25" spans="3:17" s="46" customFormat="1" ht="16.5">
      <c r="C25" s="71"/>
      <c r="D25" s="68"/>
      <c r="E25" s="71"/>
      <c r="F25" s="70"/>
      <c r="G25" s="71"/>
      <c r="H25" s="74"/>
      <c r="I25" s="31"/>
      <c r="L25" s="52"/>
      <c r="M25" s="52"/>
      <c r="N25" s="84"/>
      <c r="O25" s="52"/>
      <c r="P25" s="84"/>
      <c r="Q25" s="52"/>
    </row>
    <row r="26" spans="1:17" s="46" customFormat="1" ht="16.5">
      <c r="A26" s="46" t="s">
        <v>93</v>
      </c>
      <c r="C26" s="71"/>
      <c r="D26" s="68"/>
      <c r="E26" s="71"/>
      <c r="F26" s="70"/>
      <c r="G26" s="71"/>
      <c r="H26" s="74"/>
      <c r="I26" s="31"/>
      <c r="L26" s="52"/>
      <c r="M26" s="52"/>
      <c r="N26" s="84"/>
      <c r="O26" s="52"/>
      <c r="P26" s="84"/>
      <c r="Q26" s="52"/>
    </row>
    <row r="27" spans="1:17" s="46" customFormat="1" ht="18" customHeight="1" thickBot="1">
      <c r="A27" s="46" t="s">
        <v>94</v>
      </c>
      <c r="C27" s="75">
        <v>0</v>
      </c>
      <c r="D27" s="71"/>
      <c r="E27" s="75">
        <v>0</v>
      </c>
      <c r="F27" s="73"/>
      <c r="G27" s="75">
        <v>0</v>
      </c>
      <c r="H27" s="73"/>
      <c r="I27" s="76">
        <f>-5</f>
        <v>-5</v>
      </c>
      <c r="L27" s="52"/>
      <c r="M27" s="52"/>
      <c r="N27" s="84"/>
      <c r="O27" s="52"/>
      <c r="P27" s="84"/>
      <c r="Q27" s="52"/>
    </row>
    <row r="28" spans="3:17" s="46" customFormat="1" ht="16.5">
      <c r="C28" s="68"/>
      <c r="D28" s="68"/>
      <c r="E28" s="70"/>
      <c r="F28" s="70"/>
      <c r="G28" s="74"/>
      <c r="H28" s="74"/>
      <c r="I28" s="70"/>
      <c r="L28" s="52"/>
      <c r="M28" s="52"/>
      <c r="N28" s="84"/>
      <c r="O28" s="52"/>
      <c r="P28" s="84"/>
      <c r="Q28" s="52"/>
    </row>
    <row r="29" spans="1:17" s="46" customFormat="1" ht="16.5">
      <c r="A29" s="46" t="s">
        <v>4</v>
      </c>
      <c r="C29" s="53">
        <f>SUM(C20:C27)</f>
        <v>2375</v>
      </c>
      <c r="D29" s="53"/>
      <c r="E29" s="77">
        <f>SUM(E20:E27)</f>
        <v>1092</v>
      </c>
      <c r="F29" s="77"/>
      <c r="G29" s="77">
        <f>SUM(G20:G27)</f>
        <v>6836</v>
      </c>
      <c r="H29" s="77"/>
      <c r="I29" s="77">
        <f>SUM(I20:I27)</f>
        <v>3939</v>
      </c>
      <c r="L29" s="52"/>
      <c r="M29" s="52"/>
      <c r="N29" s="84"/>
      <c r="O29" s="52"/>
      <c r="P29" s="84"/>
      <c r="Q29" s="52"/>
    </row>
    <row r="30" spans="3:17" s="46" customFormat="1" ht="16.5">
      <c r="C30" s="53"/>
      <c r="D30" s="53"/>
      <c r="E30" s="77"/>
      <c r="F30" s="77"/>
      <c r="G30" s="77"/>
      <c r="H30" s="77"/>
      <c r="I30" s="77"/>
      <c r="L30" s="52"/>
      <c r="M30" s="52"/>
      <c r="N30" s="84"/>
      <c r="O30" s="52"/>
      <c r="P30" s="84"/>
      <c r="Q30" s="52"/>
    </row>
    <row r="31" spans="1:17" s="46" customFormat="1" ht="17.25" thickBot="1">
      <c r="A31" s="46" t="s">
        <v>11</v>
      </c>
      <c r="B31" s="46" t="s">
        <v>99</v>
      </c>
      <c r="C31" s="78">
        <v>-642</v>
      </c>
      <c r="D31" s="71"/>
      <c r="E31" s="99">
        <v>-299</v>
      </c>
      <c r="F31" s="72"/>
      <c r="G31" s="78">
        <v>-1546</v>
      </c>
      <c r="H31" s="73"/>
      <c r="I31" s="100">
        <v>-902</v>
      </c>
      <c r="L31" s="52"/>
      <c r="M31" s="52"/>
      <c r="N31" s="84"/>
      <c r="O31" s="52"/>
      <c r="P31" s="84"/>
      <c r="Q31" s="52"/>
    </row>
    <row r="32" spans="3:17" s="46" customFormat="1" ht="16.5">
      <c r="C32" s="53"/>
      <c r="D32" s="53"/>
      <c r="E32" s="77"/>
      <c r="F32" s="77"/>
      <c r="G32" s="77"/>
      <c r="H32" s="77"/>
      <c r="I32" s="72"/>
      <c r="L32" s="52"/>
      <c r="M32" s="52"/>
      <c r="N32" s="84"/>
      <c r="O32" s="52"/>
      <c r="P32" s="84"/>
      <c r="Q32" s="52"/>
    </row>
    <row r="33" spans="1:17" s="46" customFormat="1" ht="17.25" thickBot="1">
      <c r="A33" s="46" t="s">
        <v>110</v>
      </c>
      <c r="C33" s="79">
        <f>C29+C31</f>
        <v>1733</v>
      </c>
      <c r="D33" s="53"/>
      <c r="E33" s="80">
        <f>E29+E31</f>
        <v>793</v>
      </c>
      <c r="F33" s="77"/>
      <c r="G33" s="80">
        <f>G29+G31</f>
        <v>5290</v>
      </c>
      <c r="H33" s="77"/>
      <c r="I33" s="80">
        <f>I29+I31</f>
        <v>3037</v>
      </c>
      <c r="J33" s="85"/>
      <c r="L33" s="52"/>
      <c r="M33" s="52"/>
      <c r="N33" s="84"/>
      <c r="O33" s="52"/>
      <c r="P33" s="84"/>
      <c r="Q33" s="52"/>
    </row>
    <row r="34" spans="3:17" s="46" customFormat="1" ht="17.25" thickTop="1">
      <c r="C34" s="53"/>
      <c r="D34" s="53"/>
      <c r="E34" s="77"/>
      <c r="F34" s="77"/>
      <c r="G34" s="77"/>
      <c r="H34" s="77"/>
      <c r="I34" s="77"/>
      <c r="J34" s="85"/>
      <c r="L34" s="52"/>
      <c r="M34" s="52"/>
      <c r="N34" s="84"/>
      <c r="O34" s="52"/>
      <c r="P34" s="84"/>
      <c r="Q34" s="52"/>
    </row>
    <row r="35" spans="3:17" s="46" customFormat="1" ht="16.5">
      <c r="C35" s="53"/>
      <c r="D35" s="53"/>
      <c r="E35" s="77"/>
      <c r="F35" s="77"/>
      <c r="G35" s="77"/>
      <c r="H35" s="77"/>
      <c r="I35" s="77"/>
      <c r="J35" s="85"/>
      <c r="L35" s="52"/>
      <c r="M35" s="52"/>
      <c r="N35" s="84"/>
      <c r="O35" s="52"/>
      <c r="P35" s="84"/>
      <c r="Q35" s="52"/>
    </row>
    <row r="36" spans="1:17" s="46" customFormat="1" ht="16.5">
      <c r="A36" s="46" t="s">
        <v>111</v>
      </c>
      <c r="C36" s="53"/>
      <c r="D36" s="53"/>
      <c r="E36" s="77"/>
      <c r="F36" s="77"/>
      <c r="G36" s="77"/>
      <c r="H36" s="77"/>
      <c r="I36" s="72"/>
      <c r="L36" s="52"/>
      <c r="M36" s="52"/>
      <c r="N36" s="84"/>
      <c r="O36" s="52"/>
      <c r="P36" s="84"/>
      <c r="Q36" s="52"/>
    </row>
    <row r="37" spans="1:17" s="46" customFormat="1" ht="16.5">
      <c r="A37" s="46" t="s">
        <v>112</v>
      </c>
      <c r="C37" s="53">
        <f>C33</f>
        <v>1733</v>
      </c>
      <c r="D37" s="53"/>
      <c r="E37" s="77">
        <v>793</v>
      </c>
      <c r="F37" s="77"/>
      <c r="G37" s="77">
        <f>G33</f>
        <v>5290</v>
      </c>
      <c r="H37" s="77"/>
      <c r="I37" s="77">
        <v>3038</v>
      </c>
      <c r="L37" s="52"/>
      <c r="M37" s="52"/>
      <c r="N37" s="84"/>
      <c r="O37" s="52"/>
      <c r="P37" s="84"/>
      <c r="Q37" s="52"/>
    </row>
    <row r="38" spans="1:17" s="46" customFormat="1" ht="17.25" thickBot="1">
      <c r="A38" s="46" t="s">
        <v>113</v>
      </c>
      <c r="C38" s="69">
        <v>0</v>
      </c>
      <c r="D38" s="53"/>
      <c r="E38" s="75">
        <v>0</v>
      </c>
      <c r="F38" s="77"/>
      <c r="G38" s="69">
        <f>C38</f>
        <v>0</v>
      </c>
      <c r="H38" s="77"/>
      <c r="I38" s="76">
        <v>-1</v>
      </c>
      <c r="L38" s="52"/>
      <c r="M38" s="52"/>
      <c r="N38" s="84"/>
      <c r="O38" s="52"/>
      <c r="P38" s="84"/>
      <c r="Q38" s="52"/>
    </row>
    <row r="39" spans="1:17" s="46" customFormat="1" ht="17.25" thickBot="1">
      <c r="A39" s="46" t="s">
        <v>110</v>
      </c>
      <c r="C39" s="79">
        <f>+C37+C38</f>
        <v>1733</v>
      </c>
      <c r="D39" s="53"/>
      <c r="E39" s="80">
        <f>+E37+E38</f>
        <v>793</v>
      </c>
      <c r="F39" s="77"/>
      <c r="G39" s="80">
        <f>+G37+G38</f>
        <v>5290</v>
      </c>
      <c r="H39" s="77"/>
      <c r="I39" s="80">
        <f>+I37+I38</f>
        <v>3037</v>
      </c>
      <c r="J39" s="85"/>
      <c r="L39" s="52"/>
      <c r="M39" s="52"/>
      <c r="N39" s="84"/>
      <c r="O39" s="52"/>
      <c r="P39" s="84"/>
      <c r="Q39" s="52"/>
    </row>
    <row r="40" spans="3:17" s="46" customFormat="1" ht="17.25" thickTop="1">
      <c r="C40" s="53"/>
      <c r="D40" s="53"/>
      <c r="E40" s="77"/>
      <c r="F40" s="77"/>
      <c r="G40" s="77"/>
      <c r="H40" s="77"/>
      <c r="I40" s="72"/>
      <c r="L40" s="52"/>
      <c r="M40" s="52"/>
      <c r="N40" s="52"/>
      <c r="O40" s="52"/>
      <c r="P40" s="52"/>
      <c r="Q40" s="52"/>
    </row>
    <row r="41" spans="3:9" s="46" customFormat="1" ht="16.5">
      <c r="C41" s="49"/>
      <c r="D41" s="49"/>
      <c r="E41" s="66"/>
      <c r="F41" s="66"/>
      <c r="G41" s="66"/>
      <c r="H41" s="66"/>
      <c r="I41" s="66"/>
    </row>
    <row r="42" spans="1:9" s="46" customFormat="1" ht="17.25">
      <c r="A42" s="86" t="s">
        <v>50</v>
      </c>
      <c r="D42" s="49"/>
      <c r="E42" s="66"/>
      <c r="F42" s="66"/>
      <c r="G42" s="81"/>
      <c r="H42" s="66"/>
      <c r="I42" s="66"/>
    </row>
    <row r="43" spans="1:9" s="46" customFormat="1" ht="17.25">
      <c r="A43" s="86" t="s">
        <v>114</v>
      </c>
      <c r="D43" s="49"/>
      <c r="E43" s="66"/>
      <c r="F43" s="66"/>
      <c r="G43" s="81"/>
      <c r="H43" s="66"/>
      <c r="I43" s="66"/>
    </row>
    <row r="44" spans="1:9" s="46" customFormat="1" ht="17.25">
      <c r="A44" s="86" t="s">
        <v>115</v>
      </c>
      <c r="D44" s="49"/>
      <c r="E44" s="66"/>
      <c r="F44" s="66"/>
      <c r="G44" s="81"/>
      <c r="H44" s="66"/>
      <c r="I44" s="66"/>
    </row>
    <row r="45" spans="1:9" s="46" customFormat="1" ht="16.5">
      <c r="A45" s="82" t="s">
        <v>95</v>
      </c>
      <c r="B45" s="82"/>
      <c r="E45" s="81"/>
      <c r="F45" s="81"/>
      <c r="G45" s="81"/>
      <c r="H45" s="66"/>
      <c r="I45" s="70"/>
    </row>
    <row r="46" spans="1:9" s="46" customFormat="1" ht="16.5">
      <c r="A46" s="46" t="s">
        <v>96</v>
      </c>
      <c r="B46" s="46" t="s">
        <v>100</v>
      </c>
      <c r="C46" s="50">
        <f>C37/80000*100</f>
        <v>2.1662500000000002</v>
      </c>
      <c r="D46" s="49"/>
      <c r="E46" s="70">
        <f>E37/80000*100</f>
        <v>0.99125</v>
      </c>
      <c r="F46" s="66"/>
      <c r="G46" s="70">
        <f>G37/80000*100</f>
        <v>6.612500000000001</v>
      </c>
      <c r="H46" s="66"/>
      <c r="I46" s="70">
        <f>I37/80000*100</f>
        <v>3.7975000000000003</v>
      </c>
    </row>
    <row r="47" spans="3:9" s="46" customFormat="1" ht="16.5">
      <c r="C47" s="49"/>
      <c r="D47" s="49"/>
      <c r="E47" s="66"/>
      <c r="F47" s="66"/>
      <c r="G47" s="66"/>
      <c r="H47" s="66"/>
      <c r="I47" s="66"/>
    </row>
    <row r="48" spans="3:9" s="46" customFormat="1" ht="16.5">
      <c r="C48" s="49"/>
      <c r="D48" s="49"/>
      <c r="E48" s="66"/>
      <c r="F48" s="66"/>
      <c r="G48" s="66"/>
      <c r="H48" s="66"/>
      <c r="I48" s="66"/>
    </row>
    <row r="49" spans="3:9" ht="15.75">
      <c r="C49" s="6"/>
      <c r="D49" s="6"/>
      <c r="E49" s="13"/>
      <c r="F49" s="13"/>
      <c r="G49" s="13"/>
      <c r="H49" s="13"/>
      <c r="I49" s="13"/>
    </row>
    <row r="50" spans="1:9" ht="15.75">
      <c r="A50" s="4" t="s">
        <v>62</v>
      </c>
      <c r="B50" s="4"/>
      <c r="C50" s="6"/>
      <c r="D50" s="6"/>
      <c r="E50" s="13"/>
      <c r="F50" s="13"/>
      <c r="G50" s="13"/>
      <c r="H50" s="13"/>
      <c r="I50" s="13"/>
    </row>
    <row r="51" spans="1:9" ht="15.75">
      <c r="A51" s="4" t="s">
        <v>73</v>
      </c>
      <c r="B51" s="4"/>
      <c r="C51" s="6"/>
      <c r="D51" s="6"/>
      <c r="E51" s="13"/>
      <c r="F51" s="13"/>
      <c r="G51" s="13"/>
      <c r="H51" s="13"/>
      <c r="I51" s="13"/>
    </row>
    <row r="52" spans="3:9" ht="15.75">
      <c r="C52" s="6"/>
      <c r="D52" s="6"/>
      <c r="E52" s="13"/>
      <c r="F52" s="13"/>
      <c r="G52" s="13"/>
      <c r="H52" s="13"/>
      <c r="I52" s="13"/>
    </row>
    <row r="53" spans="3:9" ht="15.75">
      <c r="C53" s="6"/>
      <c r="D53" s="6"/>
      <c r="E53" s="13"/>
      <c r="F53" s="13"/>
      <c r="G53" s="13"/>
      <c r="H53" s="13"/>
      <c r="I53" s="13"/>
    </row>
    <row r="54" spans="3:9" ht="15.75">
      <c r="C54" s="6"/>
      <c r="D54" s="6"/>
      <c r="E54" s="13"/>
      <c r="F54" s="13"/>
      <c r="G54" s="13"/>
      <c r="H54" s="13"/>
      <c r="I54" s="13"/>
    </row>
    <row r="55" spans="3:9" ht="15.75">
      <c r="C55" s="6"/>
      <c r="D55" s="6"/>
      <c r="E55" s="13"/>
      <c r="F55" s="13"/>
      <c r="G55" s="13"/>
      <c r="H55" s="13"/>
      <c r="I55" s="13"/>
    </row>
    <row r="56" spans="3:9" ht="15.75">
      <c r="C56" s="6"/>
      <c r="D56" s="6"/>
      <c r="E56" s="13"/>
      <c r="F56" s="13"/>
      <c r="G56" s="13"/>
      <c r="H56" s="13"/>
      <c r="I56" s="13"/>
    </row>
    <row r="57" spans="3:9" ht="15.75">
      <c r="C57" s="6"/>
      <c r="D57" s="6"/>
      <c r="E57" s="13"/>
      <c r="F57" s="13"/>
      <c r="G57" s="13"/>
      <c r="H57" s="13"/>
      <c r="I57" s="13"/>
    </row>
    <row r="58" spans="3:9" ht="15.75">
      <c r="C58" s="6"/>
      <c r="D58" s="6"/>
      <c r="E58" s="13"/>
      <c r="F58" s="13"/>
      <c r="G58" s="13"/>
      <c r="H58" s="13"/>
      <c r="I58" s="13"/>
    </row>
    <row r="59" spans="3:9" ht="15.75">
      <c r="C59" s="6"/>
      <c r="D59" s="6"/>
      <c r="E59" s="13"/>
      <c r="F59" s="13"/>
      <c r="G59" s="13"/>
      <c r="H59" s="13"/>
      <c r="I59" s="13"/>
    </row>
    <row r="60" spans="3:9" ht="15.75">
      <c r="C60" s="6"/>
      <c r="D60" s="6"/>
      <c r="E60" s="13"/>
      <c r="F60" s="13"/>
      <c r="G60" s="13"/>
      <c r="H60" s="13"/>
      <c r="I60" s="13"/>
    </row>
    <row r="61" spans="3:9" ht="15.75">
      <c r="C61" s="6"/>
      <c r="D61" s="6"/>
      <c r="E61" s="13"/>
      <c r="F61" s="13"/>
      <c r="G61" s="13"/>
      <c r="H61" s="13"/>
      <c r="I61" s="13"/>
    </row>
    <row r="62" spans="3:9" ht="15.75">
      <c r="C62" s="6"/>
      <c r="D62" s="6"/>
      <c r="E62" s="13"/>
      <c r="F62" s="13"/>
      <c r="G62" s="13"/>
      <c r="H62" s="13"/>
      <c r="I62" s="13"/>
    </row>
    <row r="63" spans="3:9" ht="15.75">
      <c r="C63" s="6"/>
      <c r="D63" s="6"/>
      <c r="E63" s="13"/>
      <c r="F63" s="13"/>
      <c r="G63" s="13"/>
      <c r="H63" s="13"/>
      <c r="I63" s="13"/>
    </row>
    <row r="64" spans="3:9" ht="15.75">
      <c r="C64" s="6"/>
      <c r="D64" s="6"/>
      <c r="E64" s="13"/>
      <c r="F64" s="13"/>
      <c r="G64" s="13"/>
      <c r="H64" s="13"/>
      <c r="I64" s="13"/>
    </row>
  </sheetData>
  <printOptions/>
  <pageMargins left="0.55" right="0.38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5" zoomScaleSheetLayoutView="75" workbookViewId="0" topLeftCell="A34">
      <selection activeCell="B55" sqref="B55"/>
    </sheetView>
  </sheetViews>
  <sheetFormatPr defaultColWidth="9.140625" defaultRowHeight="12.75"/>
  <cols>
    <col min="1" max="1" width="58.7109375" style="2" customWidth="1"/>
    <col min="2" max="2" width="17.00390625" style="2" customWidth="1"/>
    <col min="3" max="3" width="4.8515625" style="2" customWidth="1"/>
    <col min="4" max="4" width="17.00390625" style="2" customWidth="1"/>
    <col min="5" max="5" width="4.421875" style="2" customWidth="1"/>
    <col min="6" max="16384" width="9.140625" style="2" customWidth="1"/>
  </cols>
  <sheetData>
    <row r="1" ht="18.75">
      <c r="A1" s="14" t="s">
        <v>5</v>
      </c>
    </row>
    <row r="2" ht="15.75">
      <c r="A2" s="15" t="s">
        <v>35</v>
      </c>
    </row>
    <row r="3" ht="15.75">
      <c r="A3" s="16"/>
    </row>
    <row r="4" ht="15.75">
      <c r="A4" s="1" t="s">
        <v>12</v>
      </c>
    </row>
    <row r="5" ht="15.75">
      <c r="A5" s="1"/>
    </row>
    <row r="6" spans="1:4" ht="15.75">
      <c r="A6" s="1"/>
      <c r="B6" s="17" t="s">
        <v>44</v>
      </c>
      <c r="C6" s="18"/>
      <c r="D6" s="17" t="s">
        <v>44</v>
      </c>
    </row>
    <row r="7" spans="2:4" ht="15.75">
      <c r="B7" s="17" t="s">
        <v>43</v>
      </c>
      <c r="C7" s="17"/>
      <c r="D7" s="17" t="s">
        <v>128</v>
      </c>
    </row>
    <row r="8" spans="2:4" ht="15.75">
      <c r="B8" s="17" t="s">
        <v>45</v>
      </c>
      <c r="C8" s="17"/>
      <c r="D8" s="17" t="s">
        <v>45</v>
      </c>
    </row>
    <row r="9" spans="2:4" ht="15.75">
      <c r="B9" s="17" t="s">
        <v>46</v>
      </c>
      <c r="C9" s="17"/>
      <c r="D9" s="17" t="s">
        <v>46</v>
      </c>
    </row>
    <row r="10" spans="2:4" ht="15.75">
      <c r="B10" s="24" t="s">
        <v>157</v>
      </c>
      <c r="C10" s="17"/>
      <c r="D10" s="24" t="s">
        <v>77</v>
      </c>
    </row>
    <row r="11" spans="2:4" ht="15.75">
      <c r="B11" s="17" t="s">
        <v>8</v>
      </c>
      <c r="C11" s="17"/>
      <c r="D11" s="17" t="s">
        <v>8</v>
      </c>
    </row>
    <row r="12" spans="2:6" ht="15.75">
      <c r="B12" s="17"/>
      <c r="C12" s="17"/>
      <c r="D12" s="17" t="s">
        <v>127</v>
      </c>
      <c r="F12" s="87" t="s">
        <v>91</v>
      </c>
    </row>
    <row r="13" spans="2:6" ht="15.75">
      <c r="B13" s="17"/>
      <c r="C13" s="17"/>
      <c r="D13" s="17"/>
      <c r="F13" s="87"/>
    </row>
    <row r="14" spans="1:6" ht="15.75">
      <c r="A14" s="1" t="s">
        <v>135</v>
      </c>
      <c r="B14" s="17"/>
      <c r="C14" s="17"/>
      <c r="D14" s="17"/>
      <c r="F14" s="87"/>
    </row>
    <row r="15" spans="1:4" ht="15.75">
      <c r="A15" s="1" t="s">
        <v>136</v>
      </c>
      <c r="B15" s="17"/>
      <c r="C15" s="17"/>
      <c r="D15" s="17"/>
    </row>
    <row r="16" spans="1:4" ht="15.75">
      <c r="A16" s="2" t="s">
        <v>51</v>
      </c>
      <c r="B16" s="13">
        <v>39269</v>
      </c>
      <c r="C16" s="13"/>
      <c r="D16" s="13">
        <v>27908</v>
      </c>
    </row>
    <row r="17" spans="1:6" ht="16.5">
      <c r="A17" s="2" t="s">
        <v>72</v>
      </c>
      <c r="B17" s="13">
        <v>2493</v>
      </c>
      <c r="C17" s="13"/>
      <c r="D17" s="13">
        <v>4380</v>
      </c>
      <c r="F17" s="81" t="s">
        <v>134</v>
      </c>
    </row>
    <row r="18" spans="1:4" ht="15.75">
      <c r="A18" s="2" t="s">
        <v>129</v>
      </c>
      <c r="B18" s="13">
        <v>326</v>
      </c>
      <c r="C18" s="13"/>
      <c r="D18" s="13">
        <v>226</v>
      </c>
    </row>
    <row r="19" spans="1:6" ht="15.75">
      <c r="A19" s="2" t="s">
        <v>52</v>
      </c>
      <c r="B19" s="13">
        <v>792</v>
      </c>
      <c r="C19" s="13"/>
      <c r="D19" s="13">
        <v>792</v>
      </c>
      <c r="F19" s="2" t="s">
        <v>98</v>
      </c>
    </row>
    <row r="20" spans="2:4" ht="15.75">
      <c r="B20" s="92">
        <f>SUM(B16:B19)</f>
        <v>42880</v>
      </c>
      <c r="C20" s="13"/>
      <c r="D20" s="92">
        <f>SUM(D16:D19)</f>
        <v>33306</v>
      </c>
    </row>
    <row r="21" spans="2:4" ht="15.75">
      <c r="B21" s="13"/>
      <c r="C21" s="13"/>
      <c r="D21" s="13"/>
    </row>
    <row r="22" spans="1:4" ht="15.75">
      <c r="A22" s="1" t="s">
        <v>10</v>
      </c>
      <c r="B22" s="13"/>
      <c r="C22" s="13"/>
      <c r="D22" s="13"/>
    </row>
    <row r="23" spans="1:7" ht="15.75">
      <c r="A23" s="91" t="s">
        <v>137</v>
      </c>
      <c r="B23" s="21">
        <f>25498+47756</f>
        <v>73254</v>
      </c>
      <c r="C23" s="21"/>
      <c r="D23" s="21">
        <v>54226</v>
      </c>
      <c r="E23" s="28"/>
      <c r="F23" s="28"/>
      <c r="G23" s="28"/>
    </row>
    <row r="24" spans="1:7" ht="15.75">
      <c r="A24" s="91" t="s">
        <v>138</v>
      </c>
      <c r="B24" s="21">
        <v>68276</v>
      </c>
      <c r="C24" s="21"/>
      <c r="D24" s="21">
        <v>56351</v>
      </c>
      <c r="E24" s="28"/>
      <c r="F24" s="28"/>
      <c r="G24" s="28"/>
    </row>
    <row r="25" spans="1:7" ht="15.75">
      <c r="A25" s="91" t="s">
        <v>139</v>
      </c>
      <c r="B25" s="21">
        <v>3590</v>
      </c>
      <c r="C25" s="21"/>
      <c r="D25" s="21">
        <v>2136</v>
      </c>
      <c r="G25" s="28"/>
    </row>
    <row r="26" spans="1:8" ht="15.75">
      <c r="A26" s="91" t="s">
        <v>140</v>
      </c>
      <c r="B26" s="101">
        <f>11348+944</f>
        <v>12292</v>
      </c>
      <c r="C26" s="21"/>
      <c r="D26" s="21">
        <v>17026</v>
      </c>
      <c r="G26" s="28"/>
      <c r="H26" s="28"/>
    </row>
    <row r="27" spans="1:8" ht="15.75">
      <c r="A27" s="91" t="s">
        <v>141</v>
      </c>
      <c r="B27" s="21">
        <v>541</v>
      </c>
      <c r="C27" s="21"/>
      <c r="D27" s="21">
        <v>1918</v>
      </c>
      <c r="G27" s="28"/>
      <c r="H27" s="28"/>
    </row>
    <row r="28" spans="1:8" ht="15.75">
      <c r="A28" s="91" t="s">
        <v>142</v>
      </c>
      <c r="B28" s="93">
        <v>11718</v>
      </c>
      <c r="C28" s="21"/>
      <c r="D28" s="93">
        <v>8401</v>
      </c>
      <c r="G28" s="28"/>
      <c r="H28" s="28"/>
    </row>
    <row r="29" spans="1:7" ht="15.75">
      <c r="A29" s="20"/>
      <c r="B29" s="13">
        <f>SUM(B23:B28)</f>
        <v>169671</v>
      </c>
      <c r="C29" s="13"/>
      <c r="D29" s="13">
        <f>SUM(D23:D28)</f>
        <v>140058</v>
      </c>
      <c r="G29" s="28"/>
    </row>
    <row r="30" spans="1:7" ht="15.75">
      <c r="A30" s="2" t="s">
        <v>133</v>
      </c>
      <c r="B30" s="13">
        <f>1685</f>
        <v>1685</v>
      </c>
      <c r="C30" s="13"/>
      <c r="D30" s="13">
        <v>0</v>
      </c>
      <c r="F30" s="2" t="s">
        <v>119</v>
      </c>
      <c r="G30" s="28"/>
    </row>
    <row r="31" spans="2:7" ht="15.75">
      <c r="B31" s="92">
        <f>SUM(B29:B30)</f>
        <v>171356</v>
      </c>
      <c r="C31" s="13"/>
      <c r="D31" s="92">
        <f>SUM(D29:D30)</f>
        <v>140058</v>
      </c>
      <c r="G31" s="28"/>
    </row>
    <row r="32" spans="1:7" ht="16.5" thickBot="1">
      <c r="A32" s="1" t="s">
        <v>143</v>
      </c>
      <c r="B32" s="94">
        <f>+B20+B31</f>
        <v>214236</v>
      </c>
      <c r="C32" s="13"/>
      <c r="D32" s="94">
        <f>+D20+D31</f>
        <v>173364</v>
      </c>
      <c r="G32" s="28"/>
    </row>
    <row r="33" spans="1:7" ht="15.75">
      <c r="A33" s="20"/>
      <c r="B33" s="13"/>
      <c r="C33" s="13"/>
      <c r="D33" s="13"/>
      <c r="G33" s="28"/>
    </row>
    <row r="34" spans="1:4" ht="15.75">
      <c r="A34" s="1" t="s">
        <v>144</v>
      </c>
      <c r="B34" s="21"/>
      <c r="C34" s="13"/>
      <c r="D34" s="21"/>
    </row>
    <row r="35" spans="1:4" ht="15.75">
      <c r="A35" s="1" t="s">
        <v>145</v>
      </c>
      <c r="B35" s="13"/>
      <c r="C35" s="13"/>
      <c r="D35" s="13"/>
    </row>
    <row r="36" spans="1:4" ht="15.75">
      <c r="A36" s="2" t="s">
        <v>0</v>
      </c>
      <c r="B36" s="21">
        <v>40000</v>
      </c>
      <c r="C36" s="21"/>
      <c r="D36" s="21">
        <v>40000</v>
      </c>
    </row>
    <row r="37" spans="1:4" ht="15.75">
      <c r="A37" s="2" t="s">
        <v>6</v>
      </c>
      <c r="B37" s="21">
        <v>6941</v>
      </c>
      <c r="C37" s="21"/>
      <c r="D37" s="21">
        <v>6941</v>
      </c>
    </row>
    <row r="38" spans="1:4" ht="15.75">
      <c r="A38" s="2" t="s">
        <v>53</v>
      </c>
      <c r="B38" s="93">
        <v>28035</v>
      </c>
      <c r="C38" s="21"/>
      <c r="D38" s="93">
        <f>13325+10284</f>
        <v>23609</v>
      </c>
    </row>
    <row r="39" spans="1:4" ht="15.75">
      <c r="A39" s="19"/>
      <c r="B39" s="21">
        <f>SUM(B36:B38)</f>
        <v>74976</v>
      </c>
      <c r="C39" s="21"/>
      <c r="D39" s="21">
        <f>SUM(D36:D38)</f>
        <v>70550</v>
      </c>
    </row>
    <row r="40" spans="1:6" s="25" customFormat="1" ht="15.75">
      <c r="A40" s="95" t="s">
        <v>54</v>
      </c>
      <c r="B40" s="21">
        <v>24</v>
      </c>
      <c r="C40" s="21"/>
      <c r="D40" s="21">
        <v>24</v>
      </c>
      <c r="F40" s="25" t="s">
        <v>117</v>
      </c>
    </row>
    <row r="41" spans="1:4" s="25" customFormat="1" ht="15.75">
      <c r="A41" s="95" t="s">
        <v>146</v>
      </c>
      <c r="B41" s="92">
        <f>SUM(B39:B40)</f>
        <v>75000</v>
      </c>
      <c r="C41" s="21"/>
      <c r="D41" s="92">
        <f>SUM(D39:D40)</f>
        <v>70574</v>
      </c>
    </row>
    <row r="42" spans="1:4" s="25" customFormat="1" ht="15.75">
      <c r="A42" s="95"/>
      <c r="B42" s="21"/>
      <c r="C42" s="21"/>
      <c r="D42" s="21"/>
    </row>
    <row r="43" spans="1:4" ht="15.75">
      <c r="A43" s="1" t="s">
        <v>147</v>
      </c>
      <c r="B43" s="13"/>
      <c r="C43" s="13"/>
      <c r="D43" s="13"/>
    </row>
    <row r="44" spans="1:6" ht="16.5">
      <c r="A44" s="2" t="s">
        <v>55</v>
      </c>
      <c r="B44" s="13">
        <v>0</v>
      </c>
      <c r="C44" s="13"/>
      <c r="D44" s="13">
        <v>0</v>
      </c>
      <c r="F44" s="81" t="s">
        <v>98</v>
      </c>
    </row>
    <row r="45" spans="1:4" ht="15.75">
      <c r="A45" s="2" t="s">
        <v>56</v>
      </c>
      <c r="B45" s="13">
        <v>337</v>
      </c>
      <c r="C45" s="13"/>
      <c r="D45" s="13">
        <v>375</v>
      </c>
    </row>
    <row r="46" spans="1:6" ht="15.75">
      <c r="A46" s="2" t="s">
        <v>61</v>
      </c>
      <c r="B46" s="13">
        <v>5791</v>
      </c>
      <c r="C46" s="13"/>
      <c r="D46" s="13">
        <v>4406</v>
      </c>
      <c r="F46" s="2" t="s">
        <v>118</v>
      </c>
    </row>
    <row r="47" spans="1:5" ht="15.75">
      <c r="A47" s="2" t="s">
        <v>48</v>
      </c>
      <c r="B47" s="13">
        <v>1892</v>
      </c>
      <c r="C47" s="13"/>
      <c r="D47" s="13">
        <v>1892</v>
      </c>
      <c r="E47" s="13"/>
    </row>
    <row r="48" spans="2:4" ht="15.75">
      <c r="B48" s="96">
        <f>SUM(B44:B47)</f>
        <v>8020</v>
      </c>
      <c r="D48" s="96">
        <f>SUM(D44:D47)</f>
        <v>6673</v>
      </c>
    </row>
    <row r="49" spans="2:4" ht="15.75">
      <c r="B49" s="29"/>
      <c r="D49" s="29"/>
    </row>
    <row r="50" spans="1:4" ht="15.75">
      <c r="A50" s="1" t="s">
        <v>13</v>
      </c>
      <c r="B50" s="13"/>
      <c r="C50" s="13"/>
      <c r="D50" s="13"/>
    </row>
    <row r="51" spans="1:6" ht="15.75">
      <c r="A51" s="2" t="s">
        <v>148</v>
      </c>
      <c r="B51" s="21">
        <f>34148+7018</f>
        <v>41166</v>
      </c>
      <c r="C51" s="13"/>
      <c r="D51" s="21">
        <v>36141</v>
      </c>
      <c r="E51" s="28"/>
      <c r="F51" s="28"/>
    </row>
    <row r="52" spans="1:4" ht="15.75">
      <c r="A52" s="2" t="s">
        <v>149</v>
      </c>
      <c r="B52" s="21">
        <v>1001</v>
      </c>
      <c r="C52" s="13"/>
      <c r="D52" s="21">
        <v>1979</v>
      </c>
    </row>
    <row r="53" spans="1:4" ht="15.75">
      <c r="A53" s="2" t="s">
        <v>150</v>
      </c>
      <c r="B53" s="21">
        <v>249</v>
      </c>
      <c r="C53" s="13"/>
      <c r="D53" s="21">
        <v>309</v>
      </c>
    </row>
    <row r="54" spans="1:6" ht="15.75">
      <c r="A54" s="2" t="s">
        <v>151</v>
      </c>
      <c r="B54" s="21">
        <f>71779+298</f>
        <v>72077</v>
      </c>
      <c r="C54" s="13"/>
      <c r="D54" s="21">
        <f>47803+236</f>
        <v>48039</v>
      </c>
      <c r="F54" s="2" t="s">
        <v>118</v>
      </c>
    </row>
    <row r="55" spans="1:4" ht="15.75">
      <c r="A55" s="2" t="s">
        <v>152</v>
      </c>
      <c r="B55" s="101">
        <f>242+15334</f>
        <v>15576</v>
      </c>
      <c r="C55" s="13"/>
      <c r="D55" s="21">
        <v>9639</v>
      </c>
    </row>
    <row r="56" spans="1:4" ht="15.75">
      <c r="A56" s="2" t="s">
        <v>153</v>
      </c>
      <c r="B56" s="93">
        <v>198</v>
      </c>
      <c r="C56" s="13"/>
      <c r="D56" s="93">
        <v>10</v>
      </c>
    </row>
    <row r="57" spans="2:4" ht="15.75">
      <c r="B57" s="13">
        <f>SUM(B51:B56)</f>
        <v>130267</v>
      </c>
      <c r="C57" s="13"/>
      <c r="D57" s="21">
        <f>SUM(D51:D56)</f>
        <v>96117</v>
      </c>
    </row>
    <row r="58" spans="1:8" ht="15.75">
      <c r="A58" s="2" t="s">
        <v>132</v>
      </c>
      <c r="B58" s="13">
        <v>949</v>
      </c>
      <c r="C58" s="13"/>
      <c r="D58" s="13">
        <v>0</v>
      </c>
      <c r="F58" s="2" t="s">
        <v>119</v>
      </c>
      <c r="G58" s="28"/>
      <c r="H58" s="28"/>
    </row>
    <row r="59" spans="1:4" ht="15.75">
      <c r="A59" s="1" t="s">
        <v>154</v>
      </c>
      <c r="B59" s="96">
        <f>SUM(B57:B58)</f>
        <v>131216</v>
      </c>
      <c r="D59" s="96">
        <f>SUM(D57:D58)</f>
        <v>96117</v>
      </c>
    </row>
    <row r="60" spans="1:4" ht="16.5" thickBot="1">
      <c r="A60" s="1" t="s">
        <v>155</v>
      </c>
      <c r="B60" s="97">
        <f>+B41+B48+B59</f>
        <v>214236</v>
      </c>
      <c r="D60" s="97">
        <f>+D41+D48+D59</f>
        <v>173364</v>
      </c>
    </row>
    <row r="61" spans="2:4" ht="15.75">
      <c r="B61" s="29"/>
      <c r="D61" s="29"/>
    </row>
    <row r="62" spans="1:4" ht="15.75">
      <c r="A62" s="2" t="s">
        <v>116</v>
      </c>
      <c r="B62" s="23">
        <f>B41/80000*100</f>
        <v>93.75</v>
      </c>
      <c r="D62" s="23">
        <f>D41/80000*100</f>
        <v>88.2175</v>
      </c>
    </row>
    <row r="63" ht="15.75">
      <c r="A63" s="2" t="s">
        <v>63</v>
      </c>
    </row>
    <row r="64" ht="15.75">
      <c r="A64" s="2" t="s">
        <v>64</v>
      </c>
    </row>
    <row r="67" ht="15.75">
      <c r="A67" s="1" t="s">
        <v>14</v>
      </c>
    </row>
    <row r="68" ht="15.75">
      <c r="A68" s="1" t="s">
        <v>74</v>
      </c>
    </row>
    <row r="69" ht="15.75">
      <c r="A69" s="1"/>
    </row>
    <row r="70" ht="15.75">
      <c r="B70" s="28"/>
    </row>
  </sheetData>
  <printOptions/>
  <pageMargins left="0.75" right="0.5" top="0.62" bottom="0.64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9">
      <selection activeCell="I28" sqref="I28"/>
    </sheetView>
  </sheetViews>
  <sheetFormatPr defaultColWidth="9.140625" defaultRowHeight="12.75"/>
  <cols>
    <col min="1" max="1" width="35.8515625" style="3" customWidth="1"/>
    <col min="2" max="2" width="7.8515625" style="3" customWidth="1"/>
    <col min="3" max="3" width="14.421875" style="3" customWidth="1"/>
    <col min="4" max="4" width="2.140625" style="3" customWidth="1"/>
    <col min="5" max="5" width="18.421875" style="3" customWidth="1"/>
    <col min="6" max="6" width="1.57421875" style="3" customWidth="1"/>
    <col min="7" max="7" width="15.00390625" style="3" customWidth="1"/>
    <col min="8" max="8" width="1.421875" style="3" customWidth="1"/>
    <col min="9" max="9" width="15.28125" style="3" customWidth="1"/>
    <col min="10" max="10" width="3.7109375" style="3" customWidth="1"/>
    <col min="11" max="11" width="12.28125" style="6" customWidth="1"/>
    <col min="12" max="12" width="1.8515625" style="3" customWidth="1"/>
    <col min="13" max="13" width="16.7109375" style="3" customWidth="1"/>
    <col min="14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35</v>
      </c>
      <c r="B2" s="9"/>
    </row>
    <row r="3" spans="1:2" ht="15.75">
      <c r="A3" s="7"/>
      <c r="B3" s="7"/>
    </row>
    <row r="4" spans="1:2" ht="15.75">
      <c r="A4" s="4" t="s">
        <v>23</v>
      </c>
      <c r="B4" s="4"/>
    </row>
    <row r="5" spans="1:2" ht="15.75">
      <c r="A5" s="4"/>
      <c r="B5" s="4"/>
    </row>
    <row r="7" spans="3:7" ht="15.75">
      <c r="C7" s="4" t="s">
        <v>90</v>
      </c>
      <c r="D7" s="4"/>
      <c r="E7" s="4"/>
      <c r="F7" s="4"/>
      <c r="G7" s="4"/>
    </row>
    <row r="8" spans="3:7" ht="15.75">
      <c r="C8" s="4"/>
      <c r="D8" s="4"/>
      <c r="E8" s="44" t="s">
        <v>89</v>
      </c>
      <c r="F8" s="44"/>
      <c r="G8" s="44" t="s">
        <v>88</v>
      </c>
    </row>
    <row r="9" spans="3:13" ht="15.75">
      <c r="C9" s="5" t="s">
        <v>83</v>
      </c>
      <c r="D9" s="5"/>
      <c r="E9" s="5" t="s">
        <v>84</v>
      </c>
      <c r="F9" s="5"/>
      <c r="G9" s="5" t="s">
        <v>85</v>
      </c>
      <c r="H9" s="5"/>
      <c r="I9" s="5"/>
      <c r="J9" s="5"/>
      <c r="K9" s="10" t="s">
        <v>86</v>
      </c>
      <c r="L9" s="5"/>
      <c r="M9" s="5" t="s">
        <v>87</v>
      </c>
    </row>
    <row r="10" spans="3:13" ht="15.75">
      <c r="C10" s="5" t="s">
        <v>79</v>
      </c>
      <c r="D10" s="5"/>
      <c r="E10" s="5" t="s">
        <v>80</v>
      </c>
      <c r="F10" s="5"/>
      <c r="G10" s="5" t="s">
        <v>81</v>
      </c>
      <c r="H10" s="5"/>
      <c r="I10" s="5" t="s">
        <v>7</v>
      </c>
      <c r="J10" s="5"/>
      <c r="K10" s="10" t="s">
        <v>120</v>
      </c>
      <c r="L10" s="5"/>
      <c r="M10" s="5" t="s">
        <v>82</v>
      </c>
    </row>
    <row r="11" spans="2:13" ht="15.75">
      <c r="B11" s="4" t="s">
        <v>91</v>
      </c>
      <c r="C11" s="5" t="s">
        <v>8</v>
      </c>
      <c r="D11" s="5"/>
      <c r="E11" s="5" t="s">
        <v>8</v>
      </c>
      <c r="F11" s="5"/>
      <c r="G11" s="5" t="s">
        <v>8</v>
      </c>
      <c r="H11" s="5"/>
      <c r="I11" s="5" t="s">
        <v>8</v>
      </c>
      <c r="J11" s="5"/>
      <c r="K11" s="10" t="str">
        <f>G11</f>
        <v>RM'000</v>
      </c>
      <c r="L11" s="5"/>
      <c r="M11" s="5" t="s">
        <v>8</v>
      </c>
    </row>
    <row r="12" spans="3:13" ht="15.75">
      <c r="C12" s="88"/>
      <c r="D12" s="88"/>
      <c r="E12" s="88"/>
      <c r="F12" s="88"/>
      <c r="G12" s="88"/>
      <c r="H12" s="88"/>
      <c r="I12" s="88"/>
      <c r="J12" s="88"/>
      <c r="K12" s="89"/>
      <c r="L12" s="88"/>
      <c r="M12" s="88"/>
    </row>
    <row r="13" spans="1:13" s="46" customFormat="1" ht="16.5">
      <c r="A13" s="51" t="s">
        <v>121</v>
      </c>
      <c r="B13" s="51"/>
      <c r="C13" s="53">
        <v>40000</v>
      </c>
      <c r="D13" s="49"/>
      <c r="E13" s="53">
        <v>6941</v>
      </c>
      <c r="F13" s="49"/>
      <c r="G13" s="53">
        <v>13325</v>
      </c>
      <c r="H13" s="49"/>
      <c r="I13" s="53">
        <f>SUM(C13:G13)</f>
        <v>60266</v>
      </c>
      <c r="J13" s="49"/>
      <c r="K13" s="53">
        <v>24</v>
      </c>
      <c r="L13" s="49"/>
      <c r="M13" s="53">
        <f>SUM(I13:K13)</f>
        <v>60290</v>
      </c>
    </row>
    <row r="14" spans="3:13" s="46" customFormat="1" ht="16.5">
      <c r="C14" s="52"/>
      <c r="D14" s="52"/>
      <c r="E14" s="52"/>
      <c r="F14" s="52"/>
      <c r="G14" s="52"/>
      <c r="H14" s="52"/>
      <c r="I14" s="52"/>
      <c r="J14" s="52"/>
      <c r="K14" s="53"/>
      <c r="L14" s="52"/>
      <c r="M14" s="52"/>
    </row>
    <row r="15" spans="1:13" s="46" customFormat="1" ht="16.5">
      <c r="A15" s="46" t="s">
        <v>122</v>
      </c>
      <c r="B15" s="46" t="s">
        <v>98</v>
      </c>
      <c r="C15" s="49">
        <v>0</v>
      </c>
      <c r="D15" s="49"/>
      <c r="E15" s="50">
        <v>0</v>
      </c>
      <c r="F15" s="49"/>
      <c r="G15" s="49">
        <v>10284</v>
      </c>
      <c r="H15" s="49"/>
      <c r="I15" s="49">
        <f>SUM(C15:G15)</f>
        <v>10284</v>
      </c>
      <c r="J15" s="49"/>
      <c r="K15" s="48">
        <v>0</v>
      </c>
      <c r="L15" s="49"/>
      <c r="M15" s="49">
        <f>SUM(I15:K15)</f>
        <v>10284</v>
      </c>
    </row>
    <row r="16" spans="3:13" s="46" customFormat="1" ht="16.5">
      <c r="C16" s="54"/>
      <c r="D16" s="52"/>
      <c r="E16" s="54"/>
      <c r="F16" s="52"/>
      <c r="G16" s="55"/>
      <c r="H16" s="52"/>
      <c r="I16" s="55"/>
      <c r="J16" s="52"/>
      <c r="K16" s="55"/>
      <c r="L16" s="52"/>
      <c r="M16" s="55"/>
    </row>
    <row r="17" spans="3:13" s="46" customFormat="1" ht="16.5">
      <c r="C17" s="52"/>
      <c r="D17" s="52"/>
      <c r="E17" s="52"/>
      <c r="F17" s="52"/>
      <c r="G17" s="53"/>
      <c r="H17" s="52"/>
      <c r="I17" s="53"/>
      <c r="J17" s="52"/>
      <c r="K17" s="53"/>
      <c r="L17" s="52"/>
      <c r="M17" s="53"/>
    </row>
    <row r="18" spans="1:13" s="45" customFormat="1" ht="16.5">
      <c r="A18" s="45" t="s">
        <v>78</v>
      </c>
      <c r="C18" s="56">
        <f>SUM(C13:C16)</f>
        <v>40000</v>
      </c>
      <c r="D18" s="57"/>
      <c r="E18" s="56">
        <f>SUM(E13:E16)</f>
        <v>6941</v>
      </c>
      <c r="F18" s="57"/>
      <c r="G18" s="58">
        <f>SUM(G13:G16)</f>
        <v>23609</v>
      </c>
      <c r="H18" s="57"/>
      <c r="I18" s="58">
        <f>SUM(C18:G18)</f>
        <v>70550</v>
      </c>
      <c r="J18" s="57"/>
      <c r="K18" s="58">
        <f>SUM(K13:K16)</f>
        <v>24</v>
      </c>
      <c r="L18" s="57"/>
      <c r="M18" s="58">
        <f>SUM(M13:M16)</f>
        <v>70574</v>
      </c>
    </row>
    <row r="19" spans="3:13" s="46" customFormat="1" ht="16.5">
      <c r="C19" s="52"/>
      <c r="D19" s="52"/>
      <c r="E19" s="52"/>
      <c r="F19" s="52"/>
      <c r="G19" s="52"/>
      <c r="H19" s="52"/>
      <c r="I19" s="52"/>
      <c r="J19" s="52"/>
      <c r="K19" s="53"/>
      <c r="L19" s="52"/>
      <c r="M19" s="52"/>
    </row>
    <row r="20" spans="1:13" s="46" customFormat="1" ht="16.5">
      <c r="A20" s="46" t="s">
        <v>60</v>
      </c>
      <c r="C20" s="49">
        <v>0</v>
      </c>
      <c r="D20" s="49"/>
      <c r="E20" s="50">
        <v>0</v>
      </c>
      <c r="F20" s="49"/>
      <c r="G20" s="49">
        <v>5290</v>
      </c>
      <c r="H20" s="49"/>
      <c r="I20" s="49">
        <f>SUM(C20:G20)</f>
        <v>5290</v>
      </c>
      <c r="J20" s="49"/>
      <c r="K20" s="49">
        <v>0</v>
      </c>
      <c r="L20" s="49"/>
      <c r="M20" s="49">
        <f>SUM(I20:K20)</f>
        <v>5290</v>
      </c>
    </row>
    <row r="21" spans="3:13" s="46" customFormat="1" ht="16.5">
      <c r="C21" s="49"/>
      <c r="D21" s="49"/>
      <c r="E21" s="50"/>
      <c r="F21" s="49"/>
      <c r="G21" s="49"/>
      <c r="H21" s="49"/>
      <c r="I21" s="49"/>
      <c r="J21" s="49"/>
      <c r="K21" s="49"/>
      <c r="L21" s="49"/>
      <c r="M21" s="49"/>
    </row>
    <row r="22" spans="1:13" s="46" customFormat="1" ht="16.5">
      <c r="A22" s="46" t="s">
        <v>71</v>
      </c>
      <c r="C22" s="49"/>
      <c r="D22" s="49"/>
      <c r="E22" s="50"/>
      <c r="F22" s="49"/>
      <c r="G22" s="49"/>
      <c r="H22" s="49"/>
      <c r="I22" s="49"/>
      <c r="J22" s="49"/>
      <c r="K22" s="49"/>
      <c r="L22" s="49"/>
      <c r="M22" s="49"/>
    </row>
    <row r="23" spans="1:13" s="46" customFormat="1" ht="16.5">
      <c r="A23" s="46" t="s">
        <v>65</v>
      </c>
      <c r="C23" s="49"/>
      <c r="D23" s="49"/>
      <c r="E23" s="50"/>
      <c r="F23" s="49"/>
      <c r="G23" s="49"/>
      <c r="H23" s="49"/>
      <c r="I23" s="49"/>
      <c r="J23" s="49"/>
      <c r="K23" s="49"/>
      <c r="L23" s="49"/>
      <c r="M23" s="49"/>
    </row>
    <row r="24" spans="1:13" s="46" customFormat="1" ht="16.5">
      <c r="A24" s="46" t="s">
        <v>104</v>
      </c>
      <c r="C24" s="49">
        <v>0</v>
      </c>
      <c r="D24" s="49"/>
      <c r="E24" s="50">
        <v>0</v>
      </c>
      <c r="F24" s="49"/>
      <c r="G24" s="68">
        <f>-864</f>
        <v>-864</v>
      </c>
      <c r="H24" s="49"/>
      <c r="I24" s="68">
        <f>SUM(C24:G24)</f>
        <v>-864</v>
      </c>
      <c r="J24" s="49"/>
      <c r="K24" s="49">
        <v>0</v>
      </c>
      <c r="L24" s="49"/>
      <c r="M24" s="68">
        <f>SUM(I24:K24)</f>
        <v>-864</v>
      </c>
    </row>
    <row r="25" spans="3:13" s="46" customFormat="1" ht="16.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s="45" customFormat="1" ht="17.25" thickBot="1">
      <c r="A26" s="51" t="s">
        <v>161</v>
      </c>
      <c r="B26" s="51"/>
      <c r="C26" s="59">
        <f>SUM(C18:C25)</f>
        <v>40000</v>
      </c>
      <c r="D26" s="60"/>
      <c r="E26" s="59">
        <f>SUM(E18:E25)</f>
        <v>6941</v>
      </c>
      <c r="F26" s="60"/>
      <c r="G26" s="59">
        <f>SUM(G17:G25)</f>
        <v>28035</v>
      </c>
      <c r="H26" s="60"/>
      <c r="I26" s="59">
        <f>SUM(I18:I25)</f>
        <v>74976</v>
      </c>
      <c r="J26" s="60"/>
      <c r="K26" s="59">
        <f>SUM(K18:K25)</f>
        <v>24</v>
      </c>
      <c r="L26" s="60"/>
      <c r="M26" s="59">
        <f>SUM(M18:M25)</f>
        <v>75000</v>
      </c>
    </row>
    <row r="27" s="46" customFormat="1" ht="17.25" thickTop="1">
      <c r="K27" s="49"/>
    </row>
    <row r="28" s="46" customFormat="1" ht="16.5">
      <c r="K28" s="49"/>
    </row>
    <row r="29" s="46" customFormat="1" ht="16.5">
      <c r="K29" s="49"/>
    </row>
    <row r="30" s="46" customFormat="1" ht="16.5">
      <c r="K30" s="49"/>
    </row>
    <row r="31" spans="3:13" s="46" customFormat="1" ht="16.5">
      <c r="C31" s="52"/>
      <c r="D31" s="52"/>
      <c r="E31" s="52"/>
      <c r="F31" s="52"/>
      <c r="G31" s="52"/>
      <c r="H31" s="52"/>
      <c r="I31" s="52"/>
      <c r="J31" s="52"/>
      <c r="K31" s="53"/>
      <c r="L31" s="52"/>
      <c r="M31" s="52"/>
    </row>
    <row r="32" spans="1:13" s="46" customFormat="1" ht="16.5">
      <c r="A32" s="51" t="s">
        <v>123</v>
      </c>
      <c r="B32" s="51"/>
      <c r="C32" s="53">
        <v>40000</v>
      </c>
      <c r="D32" s="53"/>
      <c r="E32" s="53">
        <v>6941</v>
      </c>
      <c r="F32" s="53"/>
      <c r="G32" s="53">
        <v>8360</v>
      </c>
      <c r="H32" s="53"/>
      <c r="I32" s="53">
        <f>SUM(C32:G32)</f>
        <v>55301</v>
      </c>
      <c r="J32" s="53"/>
      <c r="K32" s="53">
        <v>50</v>
      </c>
      <c r="L32" s="53"/>
      <c r="M32" s="53">
        <f>SUM(I32:K32)</f>
        <v>55351</v>
      </c>
    </row>
    <row r="33" spans="3:13" s="46" customFormat="1" ht="16.5">
      <c r="C33" s="52"/>
      <c r="D33" s="52"/>
      <c r="E33" s="52"/>
      <c r="F33" s="52"/>
      <c r="G33" s="52"/>
      <c r="H33" s="52"/>
      <c r="I33" s="52"/>
      <c r="J33" s="52"/>
      <c r="K33" s="53"/>
      <c r="L33" s="52"/>
      <c r="M33" s="52"/>
    </row>
    <row r="34" spans="1:13" s="46" customFormat="1" ht="16.5">
      <c r="A34" s="46" t="s">
        <v>122</v>
      </c>
      <c r="B34" s="46" t="s">
        <v>98</v>
      </c>
      <c r="C34" s="49">
        <v>0</v>
      </c>
      <c r="D34" s="49"/>
      <c r="E34" s="50">
        <v>0</v>
      </c>
      <c r="F34" s="49"/>
      <c r="G34" s="49">
        <v>12551</v>
      </c>
      <c r="H34" s="49"/>
      <c r="I34" s="49">
        <f>SUM(C34:G34)</f>
        <v>12551</v>
      </c>
      <c r="J34" s="49"/>
      <c r="K34" s="48">
        <v>0</v>
      </c>
      <c r="L34" s="49"/>
      <c r="M34" s="49">
        <f>SUM(I34:K34)</f>
        <v>12551</v>
      </c>
    </row>
    <row r="35" spans="3:13" s="46" customFormat="1" ht="16.5">
      <c r="C35" s="54"/>
      <c r="D35" s="52"/>
      <c r="E35" s="54"/>
      <c r="F35" s="52"/>
      <c r="G35" s="55"/>
      <c r="H35" s="52"/>
      <c r="I35" s="55"/>
      <c r="J35" s="52"/>
      <c r="K35" s="55"/>
      <c r="L35" s="52"/>
      <c r="M35" s="55"/>
    </row>
    <row r="36" spans="3:13" s="46" customFormat="1" ht="16.5">
      <c r="C36" s="52"/>
      <c r="D36" s="52"/>
      <c r="E36" s="52"/>
      <c r="F36" s="52"/>
      <c r="G36" s="53"/>
      <c r="H36" s="52"/>
      <c r="I36" s="53"/>
      <c r="J36" s="52"/>
      <c r="K36" s="53"/>
      <c r="L36" s="52"/>
      <c r="M36" s="53"/>
    </row>
    <row r="37" spans="1:13" s="45" customFormat="1" ht="16.5">
      <c r="A37" s="45" t="s">
        <v>124</v>
      </c>
      <c r="C37" s="56">
        <f>SUM(C32:C35)</f>
        <v>40000</v>
      </c>
      <c r="D37" s="57"/>
      <c r="E37" s="56">
        <f>SUM(E32:E35)</f>
        <v>6941</v>
      </c>
      <c r="F37" s="57"/>
      <c r="G37" s="58">
        <f>SUM(G32:G35)</f>
        <v>20911</v>
      </c>
      <c r="H37" s="57"/>
      <c r="I37" s="58">
        <f>SUM(C37:G37)</f>
        <v>67852</v>
      </c>
      <c r="J37" s="57"/>
      <c r="K37" s="58">
        <f>SUM(K32:K35)</f>
        <v>50</v>
      </c>
      <c r="L37" s="57"/>
      <c r="M37" s="58">
        <f>SUM(M32:M35)</f>
        <v>67902</v>
      </c>
    </row>
    <row r="38" spans="3:13" s="46" customFormat="1" ht="16.5">
      <c r="C38" s="52"/>
      <c r="D38" s="52"/>
      <c r="E38" s="52"/>
      <c r="F38" s="52"/>
      <c r="G38" s="52"/>
      <c r="H38" s="52"/>
      <c r="I38" s="52"/>
      <c r="J38" s="52"/>
      <c r="K38" s="53"/>
      <c r="L38" s="52"/>
      <c r="M38" s="52"/>
    </row>
    <row r="39" spans="1:13" s="46" customFormat="1" ht="16.5">
      <c r="A39" s="46" t="s">
        <v>60</v>
      </c>
      <c r="C39" s="49">
        <v>0</v>
      </c>
      <c r="D39" s="49"/>
      <c r="E39" s="50">
        <v>0</v>
      </c>
      <c r="F39" s="49"/>
      <c r="G39" s="49">
        <v>3038</v>
      </c>
      <c r="H39" s="49"/>
      <c r="I39" s="49">
        <f>SUM(C39:G39)</f>
        <v>3038</v>
      </c>
      <c r="J39" s="49"/>
      <c r="K39" s="47">
        <v>-1</v>
      </c>
      <c r="L39" s="49"/>
      <c r="M39" s="49">
        <f>SUM(I39:K39)</f>
        <v>3037</v>
      </c>
    </row>
    <row r="40" spans="3:13" s="46" customFormat="1" ht="16.5">
      <c r="C40" s="49"/>
      <c r="D40" s="49"/>
      <c r="E40" s="50"/>
      <c r="F40" s="49"/>
      <c r="G40" s="49"/>
      <c r="H40" s="49"/>
      <c r="I40" s="49"/>
      <c r="J40" s="49"/>
      <c r="K40" s="47"/>
      <c r="L40" s="49"/>
      <c r="M40" s="49"/>
    </row>
    <row r="41" spans="1:13" s="46" customFormat="1" ht="16.5">
      <c r="A41" s="3" t="s">
        <v>71</v>
      </c>
      <c r="C41" s="49"/>
      <c r="D41" s="49"/>
      <c r="E41" s="50"/>
      <c r="F41" s="49"/>
      <c r="G41" s="49"/>
      <c r="H41" s="49"/>
      <c r="I41" s="49"/>
      <c r="J41" s="49"/>
      <c r="K41" s="47"/>
      <c r="L41" s="49"/>
      <c r="M41" s="49"/>
    </row>
    <row r="42" spans="1:13" s="46" customFormat="1" ht="16.5">
      <c r="A42" s="3" t="s">
        <v>65</v>
      </c>
      <c r="C42" s="49"/>
      <c r="D42" s="49"/>
      <c r="E42" s="50"/>
      <c r="F42" s="49"/>
      <c r="G42" s="49"/>
      <c r="H42" s="49"/>
      <c r="I42" s="49"/>
      <c r="J42" s="49"/>
      <c r="K42" s="47"/>
      <c r="L42" s="49"/>
      <c r="M42" s="49"/>
    </row>
    <row r="43" spans="1:13" s="46" customFormat="1" ht="16.5">
      <c r="A43" s="3" t="s">
        <v>68</v>
      </c>
      <c r="C43" s="49">
        <v>0</v>
      </c>
      <c r="D43" s="49"/>
      <c r="E43" s="50">
        <v>0</v>
      </c>
      <c r="F43" s="49"/>
      <c r="G43" s="68">
        <f>-864</f>
        <v>-864</v>
      </c>
      <c r="H43" s="68"/>
      <c r="I43" s="68">
        <f>SUM(C43:G43)</f>
        <v>-864</v>
      </c>
      <c r="J43" s="68"/>
      <c r="K43" s="48">
        <v>0</v>
      </c>
      <c r="L43" s="68"/>
      <c r="M43" s="68">
        <f>SUM(I43:K43)</f>
        <v>-864</v>
      </c>
    </row>
    <row r="44" spans="3:13" s="46" customFormat="1" ht="16.5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7.25" thickBot="1">
      <c r="A45" s="51" t="s">
        <v>162</v>
      </c>
      <c r="B45" s="51"/>
      <c r="C45" s="59">
        <f>SUM(C37:C44)</f>
        <v>40000</v>
      </c>
      <c r="D45" s="60"/>
      <c r="E45" s="59">
        <f>SUM(E37:E44)</f>
        <v>6941</v>
      </c>
      <c r="F45" s="60"/>
      <c r="G45" s="59">
        <f>SUM(G36:G44)</f>
        <v>23085</v>
      </c>
      <c r="H45" s="60"/>
      <c r="I45" s="59">
        <f>SUM(I37:I44)</f>
        <v>70026</v>
      </c>
      <c r="J45" s="60"/>
      <c r="K45" s="59">
        <f>SUM(K37:K44)</f>
        <v>49</v>
      </c>
      <c r="L45" s="60"/>
      <c r="M45" s="59">
        <f>SUM(M37:M44)</f>
        <v>70075</v>
      </c>
    </row>
    <row r="46" spans="1:13" s="45" customFormat="1" ht="17.25" thickTop="1">
      <c r="A46" s="51"/>
      <c r="B46" s="51"/>
      <c r="C46" s="58"/>
      <c r="D46" s="60"/>
      <c r="E46" s="58"/>
      <c r="F46" s="60"/>
      <c r="G46" s="58"/>
      <c r="H46" s="60"/>
      <c r="I46" s="58"/>
      <c r="J46" s="60"/>
      <c r="K46" s="58"/>
      <c r="L46" s="60"/>
      <c r="M46" s="58"/>
    </row>
    <row r="47" spans="1:13" s="45" customFormat="1" ht="16.5">
      <c r="A47" s="51"/>
      <c r="B47" s="51"/>
      <c r="C47" s="58"/>
      <c r="D47" s="60"/>
      <c r="E47" s="58"/>
      <c r="F47" s="60"/>
      <c r="G47" s="58"/>
      <c r="H47" s="60"/>
      <c r="I47" s="58"/>
      <c r="J47" s="60"/>
      <c r="K47" s="58"/>
      <c r="L47" s="60"/>
      <c r="M47" s="58"/>
    </row>
    <row r="48" spans="1:13" s="45" customFormat="1" ht="16.5">
      <c r="A48" s="51"/>
      <c r="B48" s="51"/>
      <c r="C48" s="58"/>
      <c r="D48" s="60"/>
      <c r="E48" s="58"/>
      <c r="F48" s="60"/>
      <c r="G48" s="58"/>
      <c r="H48" s="60"/>
      <c r="I48" s="58"/>
      <c r="J48" s="60"/>
      <c r="K48" s="58"/>
      <c r="L48" s="60"/>
      <c r="M48" s="58"/>
    </row>
    <row r="49" spans="1:13" s="45" customFormat="1" ht="16.5">
      <c r="A49" s="51"/>
      <c r="B49" s="51"/>
      <c r="C49" s="58"/>
      <c r="D49" s="60"/>
      <c r="E49" s="58"/>
      <c r="F49" s="60"/>
      <c r="G49" s="58"/>
      <c r="H49" s="60"/>
      <c r="I49" s="58"/>
      <c r="J49" s="60"/>
      <c r="K49" s="58"/>
      <c r="L49" s="60"/>
      <c r="M49" s="58"/>
    </row>
    <row r="50" spans="1:13" s="45" customFormat="1" ht="16.5">
      <c r="A50" s="51"/>
      <c r="B50" s="51"/>
      <c r="C50" s="58"/>
      <c r="D50" s="60"/>
      <c r="E50" s="58"/>
      <c r="F50" s="60"/>
      <c r="G50" s="58"/>
      <c r="H50" s="60"/>
      <c r="I50" s="58"/>
      <c r="J50" s="60"/>
      <c r="K50" s="58"/>
      <c r="L50" s="60"/>
      <c r="M50" s="58"/>
    </row>
    <row r="51" spans="1:13" s="45" customFormat="1" ht="16.5">
      <c r="A51" s="51"/>
      <c r="B51" s="51"/>
      <c r="C51" s="58"/>
      <c r="D51" s="60"/>
      <c r="E51" s="58"/>
      <c r="F51" s="60"/>
      <c r="G51" s="58"/>
      <c r="H51" s="60"/>
      <c r="I51" s="58"/>
      <c r="J51" s="60"/>
      <c r="K51" s="58"/>
      <c r="L51" s="60"/>
      <c r="M51" s="58"/>
    </row>
    <row r="52" spans="9:11" s="46" customFormat="1" ht="16.5">
      <c r="I52" s="85"/>
      <c r="K52" s="49"/>
    </row>
    <row r="53" spans="1:11" s="46" customFormat="1" ht="16.5">
      <c r="A53" s="45" t="s">
        <v>125</v>
      </c>
      <c r="B53" s="45"/>
      <c r="K53" s="49"/>
    </row>
    <row r="54" spans="1:11" s="46" customFormat="1" ht="16.5">
      <c r="A54" s="45" t="s">
        <v>126</v>
      </c>
      <c r="B54" s="45"/>
      <c r="K54" s="49"/>
    </row>
  </sheetData>
  <printOptions/>
  <pageMargins left="0.39" right="0.39" top="0.58" bottom="0.58" header="0.34" footer="0.33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="75" zoomScaleNormal="75" workbookViewId="0" topLeftCell="A34">
      <selection activeCell="B17" sqref="B17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25" customWidth="1"/>
    <col min="4" max="4" width="22.140625" style="2" customWidth="1"/>
    <col min="5" max="16384" width="9.140625" style="2" customWidth="1"/>
  </cols>
  <sheetData>
    <row r="1" ht="18.75">
      <c r="A1" s="14" t="s">
        <v>5</v>
      </c>
    </row>
    <row r="2" ht="15.75">
      <c r="A2" s="15" t="s">
        <v>35</v>
      </c>
    </row>
    <row r="3" ht="15.75">
      <c r="A3" s="16"/>
    </row>
    <row r="4" ht="15.75">
      <c r="A4" s="1" t="s">
        <v>33</v>
      </c>
    </row>
    <row r="5" ht="15.75">
      <c r="A5" s="1"/>
    </row>
    <row r="6" spans="1:4" ht="15.75">
      <c r="A6" s="1"/>
      <c r="B6" s="17" t="s">
        <v>47</v>
      </c>
      <c r="D6" s="17" t="s">
        <v>47</v>
      </c>
    </row>
    <row r="7" spans="1:4" ht="15.75">
      <c r="A7" s="1"/>
      <c r="B7" s="17" t="s">
        <v>156</v>
      </c>
      <c r="D7" s="17" t="s">
        <v>156</v>
      </c>
    </row>
    <row r="8" spans="1:4" ht="15.75">
      <c r="A8" s="1"/>
      <c r="B8" s="24" t="s">
        <v>157</v>
      </c>
      <c r="C8" s="26"/>
      <c r="D8" s="24" t="s">
        <v>158</v>
      </c>
    </row>
    <row r="9" spans="1:4" ht="15.75">
      <c r="A9" s="1"/>
      <c r="B9" s="17" t="s">
        <v>8</v>
      </c>
      <c r="C9" s="27"/>
      <c r="D9" s="17" t="s">
        <v>8</v>
      </c>
    </row>
    <row r="10" spans="2:4" ht="15.75">
      <c r="B10" s="28"/>
      <c r="C10" s="29"/>
      <c r="D10" s="90" t="s">
        <v>127</v>
      </c>
    </row>
    <row r="11" spans="2:4" ht="15.75">
      <c r="B11" s="28"/>
      <c r="C11" s="29"/>
      <c r="D11" s="90"/>
    </row>
    <row r="12" spans="1:4" ht="15.75">
      <c r="A12" s="1" t="s">
        <v>28</v>
      </c>
      <c r="B12" s="30"/>
      <c r="C12" s="31"/>
      <c r="D12" s="30"/>
    </row>
    <row r="13" spans="1:4" ht="15.75">
      <c r="A13" s="2" t="s">
        <v>15</v>
      </c>
      <c r="B13" s="30">
        <v>6836</v>
      </c>
      <c r="C13" s="31"/>
      <c r="D13" s="30">
        <f>5640-1701</f>
        <v>3939</v>
      </c>
    </row>
    <row r="14" spans="2:4" ht="15.75">
      <c r="B14" s="30"/>
      <c r="C14" s="31"/>
      <c r="D14" s="30"/>
    </row>
    <row r="15" spans="1:4" ht="15.75">
      <c r="A15" s="2" t="s">
        <v>16</v>
      </c>
      <c r="B15" s="30"/>
      <c r="C15" s="31"/>
      <c r="D15" s="30"/>
    </row>
    <row r="16" spans="1:4" ht="15.75">
      <c r="A16" s="2" t="s">
        <v>25</v>
      </c>
      <c r="B16" s="13">
        <v>2771</v>
      </c>
      <c r="C16" s="31"/>
      <c r="D16" s="30">
        <v>1354</v>
      </c>
    </row>
    <row r="17" spans="1:4" ht="15.75">
      <c r="A17" s="2" t="s">
        <v>17</v>
      </c>
      <c r="B17" s="13">
        <v>0</v>
      </c>
      <c r="C17" s="31"/>
      <c r="D17" s="30">
        <v>55</v>
      </c>
    </row>
    <row r="18" spans="1:4" ht="15.75">
      <c r="A18" s="2" t="s">
        <v>106</v>
      </c>
      <c r="B18" s="35">
        <v>0</v>
      </c>
      <c r="C18" s="31"/>
      <c r="D18" s="30">
        <v>-6</v>
      </c>
    </row>
    <row r="19" spans="1:4" ht="15.75">
      <c r="A19" s="2" t="s">
        <v>163</v>
      </c>
      <c r="B19" s="30">
        <f>41-11</f>
        <v>30</v>
      </c>
      <c r="C19" s="31"/>
      <c r="D19" s="35">
        <v>0</v>
      </c>
    </row>
    <row r="20" spans="1:4" ht="15.75">
      <c r="A20" s="2" t="s">
        <v>18</v>
      </c>
      <c r="B20" s="13">
        <v>1749</v>
      </c>
      <c r="C20" s="31"/>
      <c r="D20" s="13">
        <v>1057</v>
      </c>
    </row>
    <row r="21" spans="1:4" ht="15.75">
      <c r="A21" s="2" t="s">
        <v>130</v>
      </c>
      <c r="B21" s="13">
        <v>143</v>
      </c>
      <c r="C21" s="31"/>
      <c r="D21" s="13">
        <v>0</v>
      </c>
    </row>
    <row r="22" spans="2:4" ht="15.75">
      <c r="B22" s="32"/>
      <c r="C22" s="31"/>
      <c r="D22" s="32"/>
    </row>
    <row r="23" spans="1:4" ht="15.75">
      <c r="A23" s="2" t="s">
        <v>67</v>
      </c>
      <c r="B23" s="30">
        <f>SUM(B13:B21)</f>
        <v>11529</v>
      </c>
      <c r="C23" s="31"/>
      <c r="D23" s="30">
        <f>SUM(D13:D21)</f>
        <v>6399</v>
      </c>
    </row>
    <row r="24" ht="15.75">
      <c r="C24" s="31"/>
    </row>
    <row r="25" spans="1:3" ht="15.75">
      <c r="A25" s="2" t="s">
        <v>19</v>
      </c>
      <c r="C25" s="31"/>
    </row>
    <row r="26" spans="1:4" ht="15.75">
      <c r="A26" s="2" t="s">
        <v>66</v>
      </c>
      <c r="B26" s="30">
        <v>-19028</v>
      </c>
      <c r="C26" s="31"/>
      <c r="D26" s="30">
        <f>-962+922-1</f>
        <v>-41</v>
      </c>
    </row>
    <row r="27" spans="1:4" ht="15.75">
      <c r="A27" s="2" t="s">
        <v>26</v>
      </c>
      <c r="B27" s="102">
        <v>-8645</v>
      </c>
      <c r="C27" s="31"/>
      <c r="D27" s="30">
        <v>-279</v>
      </c>
    </row>
    <row r="28" spans="1:6" ht="15.75">
      <c r="A28" s="2" t="s">
        <v>27</v>
      </c>
      <c r="B28" s="102">
        <v>9985</v>
      </c>
      <c r="C28" s="31"/>
      <c r="D28" s="30">
        <v>5885</v>
      </c>
      <c r="F28" s="40"/>
    </row>
    <row r="29" spans="2:4" ht="15.75">
      <c r="B29" s="32"/>
      <c r="C29" s="31"/>
      <c r="D29" s="32"/>
    </row>
    <row r="30" spans="1:4" ht="15.75">
      <c r="A30" s="2" t="s">
        <v>166</v>
      </c>
      <c r="B30" s="30">
        <f>SUM(B23:B28)</f>
        <v>-6159</v>
      </c>
      <c r="C30" s="31"/>
      <c r="D30" s="30">
        <f>SUM(D23:D28)</f>
        <v>11964</v>
      </c>
    </row>
    <row r="31" spans="2:4" ht="15.75">
      <c r="B31" s="30"/>
      <c r="C31" s="31"/>
      <c r="D31" s="30"/>
    </row>
    <row r="32" spans="1:4" ht="15.75">
      <c r="A32" s="2" t="s">
        <v>20</v>
      </c>
      <c r="B32" s="30">
        <v>18</v>
      </c>
      <c r="C32" s="31"/>
      <c r="D32" s="30">
        <v>-1100</v>
      </c>
    </row>
    <row r="33" spans="1:4" ht="15.75">
      <c r="A33" s="2" t="s">
        <v>21</v>
      </c>
      <c r="B33" s="38">
        <f>-B20</f>
        <v>-1749</v>
      </c>
      <c r="C33" s="31"/>
      <c r="D33" s="38">
        <v>-1057</v>
      </c>
    </row>
    <row r="34" ht="15.75">
      <c r="C34" s="31"/>
    </row>
    <row r="35" spans="1:4" ht="15.75">
      <c r="A35" s="1" t="s">
        <v>164</v>
      </c>
      <c r="B35" s="33">
        <f>SUM(B30:B33)</f>
        <v>-7890</v>
      </c>
      <c r="C35" s="34"/>
      <c r="D35" s="33">
        <f>SUM(D30:D33)</f>
        <v>9807</v>
      </c>
    </row>
    <row r="36" ht="15.75">
      <c r="C36" s="31"/>
    </row>
    <row r="37" spans="1:3" ht="15.75">
      <c r="A37" s="1" t="s">
        <v>29</v>
      </c>
      <c r="C37" s="31"/>
    </row>
    <row r="38" spans="1:4" ht="15.75">
      <c r="A38" s="2" t="s">
        <v>22</v>
      </c>
      <c r="B38" s="30">
        <v>-14267</v>
      </c>
      <c r="C38" s="31"/>
      <c r="D38" s="30">
        <v>-10843</v>
      </c>
    </row>
    <row r="39" spans="1:4" ht="15.75">
      <c r="A39" s="2" t="s">
        <v>107</v>
      </c>
      <c r="B39" s="30">
        <v>163</v>
      </c>
      <c r="C39" s="31"/>
      <c r="D39" s="30"/>
    </row>
    <row r="40" spans="1:4" ht="15.75">
      <c r="A40" s="2" t="s">
        <v>105</v>
      </c>
      <c r="B40" s="35">
        <v>0</v>
      </c>
      <c r="C40" s="31"/>
      <c r="D40" s="30">
        <v>5</v>
      </c>
    </row>
    <row r="41" spans="1:4" ht="15.75">
      <c r="A41" s="2" t="s">
        <v>101</v>
      </c>
      <c r="B41" s="30">
        <v>-100</v>
      </c>
      <c r="C41" s="31"/>
      <c r="D41" s="13">
        <v>0</v>
      </c>
    </row>
    <row r="42" ht="15.75">
      <c r="C42" s="31"/>
    </row>
    <row r="43" spans="1:4" ht="15.75">
      <c r="A43" s="1" t="s">
        <v>70</v>
      </c>
      <c r="B43" s="33">
        <f>SUM(B38:B42)</f>
        <v>-14204</v>
      </c>
      <c r="C43" s="34"/>
      <c r="D43" s="33">
        <f>SUM(D38:D41)</f>
        <v>-10838</v>
      </c>
    </row>
    <row r="44" ht="15.75">
      <c r="C44" s="31"/>
    </row>
    <row r="45" spans="1:4" ht="15.75">
      <c r="A45" s="1" t="s">
        <v>30</v>
      </c>
      <c r="B45" s="30"/>
      <c r="C45" s="31"/>
      <c r="D45" s="30"/>
    </row>
    <row r="46" spans="1:4" ht="15.75">
      <c r="A46" s="2" t="s">
        <v>103</v>
      </c>
      <c r="B46" s="30">
        <v>-98</v>
      </c>
      <c r="C46" s="31"/>
      <c r="D46" s="30">
        <v>-88</v>
      </c>
    </row>
    <row r="47" spans="1:4" ht="15.75">
      <c r="A47" s="2" t="s">
        <v>109</v>
      </c>
      <c r="B47" s="30">
        <v>23845</v>
      </c>
      <c r="C47" s="31"/>
      <c r="D47" s="35">
        <v>0</v>
      </c>
    </row>
    <row r="48" spans="1:4" ht="15.75">
      <c r="A48" s="2" t="s">
        <v>102</v>
      </c>
      <c r="B48" s="35">
        <v>0</v>
      </c>
      <c r="C48" s="31"/>
      <c r="D48" s="30">
        <v>-753</v>
      </c>
    </row>
    <row r="49" spans="1:4" ht="15.75">
      <c r="A49" s="2" t="s">
        <v>75</v>
      </c>
      <c r="B49" s="35">
        <v>0</v>
      </c>
      <c r="C49" s="39"/>
      <c r="D49" s="35">
        <v>0</v>
      </c>
    </row>
    <row r="50" spans="1:4" ht="15.75">
      <c r="A50" s="2" t="s">
        <v>69</v>
      </c>
      <c r="B50" s="13">
        <v>2397</v>
      </c>
      <c r="C50" s="31"/>
      <c r="D50" s="30">
        <v>1745</v>
      </c>
    </row>
    <row r="51" spans="1:4" ht="15.75">
      <c r="A51" s="2" t="s">
        <v>108</v>
      </c>
      <c r="B51" s="30">
        <f>-864</f>
        <v>-864</v>
      </c>
      <c r="C51" s="31"/>
      <c r="D51" s="30">
        <v>-864</v>
      </c>
    </row>
    <row r="52" spans="2:4" ht="15.75">
      <c r="B52" s="30"/>
      <c r="C52" s="31"/>
      <c r="D52" s="30"/>
    </row>
    <row r="53" spans="1:4" ht="15.75">
      <c r="A53" s="1" t="s">
        <v>165</v>
      </c>
      <c r="B53" s="33">
        <f>SUM(B46:B52)</f>
        <v>25280</v>
      </c>
      <c r="C53" s="34"/>
      <c r="D53" s="33">
        <f>SUM(D46:D52)</f>
        <v>40</v>
      </c>
    </row>
    <row r="54" spans="2:4" ht="15.75">
      <c r="B54" s="30"/>
      <c r="C54" s="31"/>
      <c r="D54" s="30"/>
    </row>
    <row r="55" spans="1:4" ht="15.75">
      <c r="A55" s="1" t="s">
        <v>131</v>
      </c>
      <c r="B55" s="30">
        <f>B35+B43+B53</f>
        <v>3186</v>
      </c>
      <c r="C55" s="31"/>
      <c r="D55" s="30">
        <f>D35+D43+D53</f>
        <v>-991</v>
      </c>
    </row>
    <row r="56" spans="2:4" ht="15.75">
      <c r="B56" s="30"/>
      <c r="C56" s="31"/>
      <c r="D56" s="30"/>
    </row>
    <row r="57" spans="1:4" ht="15.75">
      <c r="A57" s="1" t="s">
        <v>31</v>
      </c>
      <c r="B57" s="30">
        <v>6182</v>
      </c>
      <c r="C57" s="31"/>
      <c r="D57" s="30">
        <f>4487</f>
        <v>4487</v>
      </c>
    </row>
    <row r="58" spans="1:4" ht="15.75">
      <c r="A58" s="1"/>
      <c r="B58" s="30"/>
      <c r="C58" s="31"/>
      <c r="D58" s="30"/>
    </row>
    <row r="59" spans="1:4" ht="16.5" thickBot="1">
      <c r="A59" s="1" t="s">
        <v>32</v>
      </c>
      <c r="B59" s="36">
        <f>SUM(B55:B57)</f>
        <v>9368</v>
      </c>
      <c r="C59" s="34"/>
      <c r="D59" s="36">
        <f>SUM(D55:D57)</f>
        <v>3496</v>
      </c>
    </row>
    <row r="60" ht="16.5" thickTop="1"/>
    <row r="62" ht="15.75">
      <c r="A62" s="2" t="s">
        <v>57</v>
      </c>
    </row>
    <row r="63" spans="1:4" ht="15.75">
      <c r="A63" s="2" t="s">
        <v>58</v>
      </c>
      <c r="B63" s="13">
        <v>11718</v>
      </c>
      <c r="D63" s="13">
        <v>4614</v>
      </c>
    </row>
    <row r="64" spans="1:4" ht="15.75">
      <c r="A64" s="2" t="s">
        <v>59</v>
      </c>
      <c r="B64" s="30">
        <v>-2350</v>
      </c>
      <c r="D64" s="30">
        <v>-1118</v>
      </c>
    </row>
    <row r="65" spans="1:4" ht="15.75">
      <c r="A65" s="2" t="s">
        <v>76</v>
      </c>
      <c r="B65" s="35">
        <v>0</v>
      </c>
      <c r="D65" s="35">
        <v>0</v>
      </c>
    </row>
    <row r="66" spans="2:4" ht="16.5" thickBot="1">
      <c r="B66" s="22">
        <f>SUM(B63:B65)</f>
        <v>9368</v>
      </c>
      <c r="D66" s="22">
        <f>SUM(D63:D65)</f>
        <v>3496</v>
      </c>
    </row>
    <row r="67" ht="16.5" thickTop="1"/>
    <row r="69" ht="15.75">
      <c r="A69" s="1" t="s">
        <v>34</v>
      </c>
    </row>
    <row r="70" ht="15.75">
      <c r="A70" s="1" t="s">
        <v>74</v>
      </c>
    </row>
  </sheetData>
  <printOptions/>
  <pageMargins left="0.5" right="0.5" top="0.47" bottom="0.23" header="0.39" footer="0.18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PCUSer</cp:lastModifiedBy>
  <cp:lastPrinted>2006-11-21T01:15:18Z</cp:lastPrinted>
  <dcterms:created xsi:type="dcterms:W3CDTF">2000-01-03T01:56:45Z</dcterms:created>
  <dcterms:modified xsi:type="dcterms:W3CDTF">2006-11-21T07:18:05Z</dcterms:modified>
  <cp:category/>
  <cp:version/>
  <cp:contentType/>
  <cp:contentStatus/>
</cp:coreProperties>
</file>